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30" yWindow="-15" windowWidth="8775" windowHeight="11955"/>
  </bookViews>
  <sheets>
    <sheet name="Table of Contents" sheetId="1" r:id="rId1"/>
    <sheet name="(1)" sheetId="2" r:id="rId2"/>
    <sheet name="(1a)" sheetId="4" r:id="rId3"/>
    <sheet name="(2)" sheetId="5" r:id="rId4"/>
    <sheet name="(3)" sheetId="6" r:id="rId5"/>
    <sheet name="(4)" sheetId="7" r:id="rId6"/>
    <sheet name="(5)" sheetId="8" r:id="rId7"/>
    <sheet name="(6)" sheetId="9" r:id="rId8"/>
    <sheet name="(7)" sheetId="10" r:id="rId9"/>
    <sheet name="(8)" sheetId="11" r:id="rId10"/>
    <sheet name="(9)" sheetId="12" r:id="rId11"/>
    <sheet name="(10)" sheetId="13" r:id="rId12"/>
    <sheet name="(11)" sheetId="14" r:id="rId13"/>
    <sheet name="(12)" sheetId="15" r:id="rId14"/>
    <sheet name="(13)" sheetId="16" r:id="rId15"/>
    <sheet name="(14)" sheetId="17" r:id="rId16"/>
  </sheets>
  <definedNames>
    <definedName name="_Toc465938311" localSheetId="12">'(11)'!$B$17</definedName>
    <definedName name="_xlnm.Print_Area" localSheetId="1">'(1)'!$A$3:$O$60</definedName>
    <definedName name="_xlnm.Print_Area" localSheetId="11">'(10)'!$A$3:$O$41</definedName>
    <definedName name="_xlnm.Print_Area" localSheetId="12">'(11)'!$A$3:$O$10</definedName>
    <definedName name="_xlnm.Print_Area" localSheetId="13">'(12)'!$A$3:$O$7</definedName>
    <definedName name="_xlnm.Print_Area" localSheetId="14">'(13)'!$A$3:$O$12</definedName>
    <definedName name="_xlnm.Print_Area" localSheetId="15">'(14)'!$A$3:$O$11</definedName>
    <definedName name="_xlnm.Print_Area" localSheetId="2">'(1a)'!$A$3:$O$34</definedName>
    <definedName name="_xlnm.Print_Area" localSheetId="3">'(2)'!#REF!</definedName>
    <definedName name="_xlnm.Print_Area" localSheetId="4">'(3)'!$A$3:$O$46</definedName>
    <definedName name="_xlnm.Print_Area" localSheetId="5">'(4)'!$A$3:$O$24</definedName>
    <definedName name="_xlnm.Print_Area" localSheetId="6">'(5)'!$A$3:$O$40</definedName>
    <definedName name="_xlnm.Print_Area" localSheetId="7">'(6)'!$A$3:$O$24</definedName>
    <definedName name="_xlnm.Print_Area" localSheetId="8">'(7)'!$A$3:$O$53</definedName>
    <definedName name="_xlnm.Print_Area" localSheetId="9">'(8)'!$A$3:$O$33</definedName>
    <definedName name="_xlnm.Print_Area" localSheetId="10">'(9)'!$A$3:$O$23</definedName>
    <definedName name="_xlnm.Print_Area" localSheetId="0">'Table of Contents'!$B$1:$D$24</definedName>
  </definedNames>
  <calcPr calcId="145621"/>
</workbook>
</file>

<file path=xl/calcChain.xml><?xml version="1.0" encoding="utf-8"?>
<calcChain xmlns="http://schemas.openxmlformats.org/spreadsheetml/2006/main">
  <c r="C23" i="9" l="1"/>
  <c r="D24" i="9"/>
  <c r="E24" i="9"/>
  <c r="F24" i="9"/>
  <c r="G24" i="9"/>
  <c r="H24" i="9"/>
  <c r="I24" i="9"/>
  <c r="J24" i="9"/>
  <c r="K24" i="9"/>
  <c r="L24" i="9"/>
  <c r="M24" i="9"/>
  <c r="N24" i="9"/>
  <c r="O24" i="9"/>
  <c r="C24" i="9"/>
  <c r="D23" i="9"/>
  <c r="E23" i="9"/>
  <c r="F23" i="9"/>
  <c r="G23" i="9"/>
  <c r="H23" i="9"/>
  <c r="I23" i="9"/>
  <c r="J23" i="9"/>
  <c r="K23" i="9"/>
  <c r="L23" i="9"/>
  <c r="M23" i="9"/>
  <c r="N23" i="9"/>
  <c r="O23" i="9"/>
  <c r="E11" i="9"/>
  <c r="D11" i="9"/>
  <c r="C11" i="9"/>
  <c r="F11" i="7"/>
  <c r="D10" i="14" l="1"/>
  <c r="D19" i="12"/>
  <c r="D9" i="12"/>
  <c r="D14" i="12"/>
  <c r="D33" i="11"/>
  <c r="D31" i="11"/>
  <c r="D51" i="10"/>
  <c r="D41" i="10"/>
  <c r="D22" i="10"/>
  <c r="E15" i="6"/>
  <c r="E45" i="6"/>
  <c r="E46" i="6" s="1"/>
  <c r="D45" i="6"/>
  <c r="D46" i="6" s="1"/>
  <c r="F45" i="6"/>
  <c r="E38" i="6"/>
  <c r="D38" i="6"/>
  <c r="D53" i="10" l="1"/>
  <c r="E53" i="10" l="1"/>
  <c r="E51" i="10"/>
  <c r="E41" i="10"/>
  <c r="E41" i="13" l="1"/>
  <c r="E35" i="13"/>
  <c r="E28" i="13"/>
  <c r="E21" i="13"/>
  <c r="E14" i="13"/>
  <c r="E6" i="13"/>
  <c r="E36" i="8"/>
  <c r="E39" i="8"/>
  <c r="E40" i="8"/>
  <c r="E20" i="8"/>
  <c r="E19" i="8"/>
  <c r="E16" i="8"/>
  <c r="E24" i="7"/>
  <c r="E12" i="7"/>
  <c r="E58" i="2"/>
  <c r="E56" i="2"/>
  <c r="E53" i="2"/>
  <c r="E42" i="2"/>
  <c r="E38" i="2"/>
  <c r="E28" i="2"/>
  <c r="E26" i="2"/>
  <c r="E23" i="2"/>
  <c r="E12" i="2"/>
  <c r="E8" i="2"/>
  <c r="E12" i="9"/>
  <c r="E22" i="10"/>
  <c r="E33" i="11"/>
  <c r="E31" i="11"/>
  <c r="E23" i="12"/>
  <c r="E22" i="12"/>
  <c r="E19" i="12"/>
  <c r="E14" i="12"/>
  <c r="E9" i="12"/>
  <c r="E10" i="14"/>
  <c r="O26" i="2" l="1"/>
  <c r="O9" i="16"/>
  <c r="N9" i="16"/>
  <c r="M9" i="16"/>
  <c r="L9" i="16"/>
  <c r="K9" i="16"/>
  <c r="J9" i="16"/>
  <c r="I9" i="16"/>
  <c r="F9" i="16"/>
  <c r="G9" i="16"/>
  <c r="H9" i="16"/>
  <c r="F8" i="16" l="1"/>
  <c r="H8" i="16"/>
  <c r="I8" i="16"/>
  <c r="J8" i="16"/>
  <c r="K8" i="16"/>
  <c r="L8" i="16"/>
  <c r="M8" i="16"/>
  <c r="N8" i="16"/>
  <c r="O8" i="16"/>
  <c r="O10" i="16"/>
  <c r="N10" i="16"/>
  <c r="M10" i="16"/>
  <c r="L11" i="16"/>
  <c r="L10" i="16"/>
  <c r="K10" i="16"/>
  <c r="J10" i="16"/>
  <c r="F10" i="16"/>
  <c r="G11" i="16"/>
  <c r="H11" i="16"/>
  <c r="I11" i="16"/>
  <c r="J11" i="16"/>
  <c r="K11" i="16"/>
  <c r="M11" i="16"/>
  <c r="N11" i="16"/>
  <c r="O11" i="16"/>
  <c r="F11" i="16"/>
  <c r="M22" i="12" l="1"/>
  <c r="M23" i="12"/>
  <c r="G22" i="12"/>
  <c r="H22" i="12"/>
  <c r="I22" i="12"/>
  <c r="J22" i="12"/>
  <c r="K22" i="12"/>
  <c r="L22" i="12"/>
  <c r="N22" i="12"/>
  <c r="O22" i="12"/>
  <c r="G23" i="12"/>
  <c r="H23" i="12"/>
  <c r="I23" i="12"/>
  <c r="J23" i="12"/>
  <c r="K23" i="12"/>
  <c r="L23" i="12"/>
  <c r="N23" i="12"/>
  <c r="O23" i="12"/>
  <c r="F23" i="12"/>
  <c r="F22" i="12"/>
  <c r="M55" i="2" l="1"/>
  <c r="M56" i="2" s="1"/>
  <c r="N55" i="2"/>
  <c r="N56" i="2"/>
  <c r="O56" i="2"/>
  <c r="O55" i="2"/>
  <c r="N26" i="2"/>
  <c r="O11" i="9" l="1"/>
  <c r="O12" i="9" s="1"/>
  <c r="K11" i="9"/>
  <c r="I11" i="9"/>
  <c r="G11" i="9"/>
  <c r="F24" i="7"/>
  <c r="H23" i="7"/>
  <c r="G23" i="7"/>
  <c r="H11" i="7"/>
  <c r="G11" i="7"/>
  <c r="F19" i="12"/>
  <c r="F14" i="12"/>
  <c r="F9" i="12"/>
  <c r="F31" i="11"/>
  <c r="F33" i="11"/>
  <c r="F12" i="4"/>
  <c r="F8" i="4"/>
  <c r="F15" i="4" s="1"/>
  <c r="F31" i="4"/>
  <c r="F30" i="4"/>
  <c r="F28" i="4"/>
  <c r="F27" i="4"/>
  <c r="F26" i="4"/>
  <c r="F23" i="4"/>
  <c r="N11" i="9" l="1"/>
  <c r="H11" i="9"/>
  <c r="J11" i="9"/>
  <c r="M11" i="9"/>
  <c r="L11" i="9"/>
  <c r="F16" i="4"/>
  <c r="F17" i="4" l="1"/>
  <c r="F34" i="4" s="1"/>
  <c r="F10" i="14"/>
  <c r="F38" i="13"/>
  <c r="F35" i="13" s="1"/>
  <c r="F31" i="13"/>
  <c r="F28" i="13" s="1"/>
  <c r="F24" i="13"/>
  <c r="F21" i="13" s="1"/>
  <c r="F17" i="13"/>
  <c r="F14" i="13" s="1"/>
  <c r="F10" i="13"/>
  <c r="F6" i="13" s="1"/>
  <c r="F41" i="13" s="1"/>
  <c r="F6" i="8"/>
  <c r="F7" i="8"/>
  <c r="F8" i="8"/>
  <c r="F9" i="8"/>
  <c r="F10" i="8"/>
  <c r="F11" i="8"/>
  <c r="F12" i="8"/>
  <c r="F13" i="8"/>
  <c r="F14" i="8"/>
  <c r="F15" i="8"/>
  <c r="F17" i="8"/>
  <c r="F18" i="8"/>
  <c r="F5" i="8"/>
  <c r="F39" i="8"/>
  <c r="F36" i="8"/>
  <c r="F7" i="9"/>
  <c r="F8" i="9"/>
  <c r="F9" i="9"/>
  <c r="F10" i="9"/>
  <c r="F11" i="9"/>
  <c r="F5" i="9"/>
  <c r="F12" i="9" s="1"/>
  <c r="F6" i="7"/>
  <c r="F7" i="7"/>
  <c r="F8" i="7"/>
  <c r="F9" i="7"/>
  <c r="F10" i="7"/>
  <c r="F5" i="7"/>
  <c r="F10" i="2"/>
  <c r="F11" i="2"/>
  <c r="F14" i="2"/>
  <c r="F15" i="2"/>
  <c r="F16" i="2"/>
  <c r="F17" i="2"/>
  <c r="F18" i="2"/>
  <c r="F19" i="2"/>
  <c r="F20" i="2"/>
  <c r="F21" i="2"/>
  <c r="F22" i="2"/>
  <c r="F24" i="2"/>
  <c r="F27" i="2"/>
  <c r="F29" i="2"/>
  <c r="F30" i="2"/>
  <c r="F7" i="5"/>
  <c r="F9" i="5"/>
  <c r="F10" i="5"/>
  <c r="F11" i="5"/>
  <c r="F12" i="5"/>
  <c r="F13" i="5"/>
  <c r="F14" i="5"/>
  <c r="F16" i="5"/>
  <c r="F17" i="5"/>
  <c r="F20" i="5"/>
  <c r="F21" i="5"/>
  <c r="F23" i="5"/>
  <c r="F24" i="5"/>
  <c r="F25" i="5"/>
  <c r="F26" i="5"/>
  <c r="F27" i="5"/>
  <c r="F28" i="5"/>
  <c r="F6" i="5"/>
  <c r="F18" i="6"/>
  <c r="F19" i="6"/>
  <c r="F20" i="6"/>
  <c r="F8" i="6"/>
  <c r="F9" i="6"/>
  <c r="F10" i="6"/>
  <c r="F11" i="6"/>
  <c r="F12" i="6"/>
  <c r="F13" i="6"/>
  <c r="F7" i="6"/>
  <c r="F38" i="6"/>
  <c r="G15" i="6"/>
  <c r="F53" i="5"/>
  <c r="F60" i="5" s="1"/>
  <c r="F46" i="5"/>
  <c r="F39" i="5"/>
  <c r="F46" i="6" l="1"/>
  <c r="F40" i="8"/>
  <c r="F49" i="5"/>
  <c r="F61" i="5" l="1"/>
  <c r="F51" i="10"/>
  <c r="G51" i="10"/>
  <c r="F41" i="10"/>
  <c r="G41" i="10"/>
  <c r="F22" i="10"/>
  <c r="G22" i="10"/>
  <c r="F42" i="2"/>
  <c r="F38" i="2"/>
  <c r="G53" i="10" l="1"/>
  <c r="F53" i="10"/>
  <c r="F53" i="2"/>
  <c r="H31" i="11"/>
  <c r="I31" i="11"/>
  <c r="J31" i="11"/>
  <c r="K31" i="11"/>
  <c r="L31" i="11"/>
  <c r="M31" i="11"/>
  <c r="N31" i="11"/>
  <c r="O31" i="11"/>
  <c r="G31" i="11"/>
  <c r="I10" i="14"/>
  <c r="J10" i="14"/>
  <c r="K10" i="14"/>
  <c r="L10" i="14"/>
  <c r="M10" i="14"/>
  <c r="N10" i="14"/>
  <c r="O10" i="14"/>
  <c r="H10" i="14"/>
  <c r="G10" i="14"/>
  <c r="H38" i="13"/>
  <c r="H35" i="13" s="1"/>
  <c r="I38" i="13"/>
  <c r="I35" i="13" s="1"/>
  <c r="J38" i="13"/>
  <c r="J35" i="13" s="1"/>
  <c r="K38" i="13"/>
  <c r="K35" i="13" s="1"/>
  <c r="L38" i="13"/>
  <c r="L35" i="13" s="1"/>
  <c r="M38" i="13"/>
  <c r="M35" i="13" s="1"/>
  <c r="N38" i="13"/>
  <c r="N35" i="13" s="1"/>
  <c r="O38" i="13"/>
  <c r="O35" i="13" s="1"/>
  <c r="G38" i="13"/>
  <c r="G35" i="13" s="1"/>
  <c r="H31" i="13"/>
  <c r="H28" i="13" s="1"/>
  <c r="I31" i="13"/>
  <c r="I28" i="13" s="1"/>
  <c r="J31" i="13"/>
  <c r="J28" i="13" s="1"/>
  <c r="K31" i="13"/>
  <c r="K28" i="13" s="1"/>
  <c r="L31" i="13"/>
  <c r="L28" i="13" s="1"/>
  <c r="M31" i="13"/>
  <c r="M28" i="13" s="1"/>
  <c r="N31" i="13"/>
  <c r="N28" i="13" s="1"/>
  <c r="O31" i="13"/>
  <c r="O28" i="13" s="1"/>
  <c r="G31" i="13"/>
  <c r="G28" i="13" s="1"/>
  <c r="G24" i="13"/>
  <c r="G21" i="13" s="1"/>
  <c r="H24" i="13"/>
  <c r="H21" i="13" s="1"/>
  <c r="I24" i="13"/>
  <c r="I21" i="13" s="1"/>
  <c r="J24" i="13"/>
  <c r="J21" i="13" s="1"/>
  <c r="K24" i="13"/>
  <c r="K21" i="13" s="1"/>
  <c r="L24" i="13"/>
  <c r="L21" i="13" s="1"/>
  <c r="M24" i="13"/>
  <c r="M21" i="13" s="1"/>
  <c r="N24" i="13"/>
  <c r="N21" i="13" s="1"/>
  <c r="O24" i="13"/>
  <c r="O21" i="13" s="1"/>
  <c r="H17" i="13"/>
  <c r="H14" i="13" s="1"/>
  <c r="I17" i="13"/>
  <c r="I14" i="13" s="1"/>
  <c r="J17" i="13"/>
  <c r="J14" i="13" s="1"/>
  <c r="K17" i="13"/>
  <c r="K14" i="13" s="1"/>
  <c r="L17" i="13"/>
  <c r="L14" i="13" s="1"/>
  <c r="M17" i="13"/>
  <c r="M14" i="13" s="1"/>
  <c r="N17" i="13"/>
  <c r="N14" i="13" s="1"/>
  <c r="O17" i="13"/>
  <c r="O14" i="13" s="1"/>
  <c r="G17" i="13"/>
  <c r="G14" i="13" s="1"/>
  <c r="H10" i="13"/>
  <c r="H6" i="13" s="1"/>
  <c r="I10" i="13"/>
  <c r="I6" i="13" s="1"/>
  <c r="J10" i="13"/>
  <c r="J6" i="13" s="1"/>
  <c r="K10" i="13"/>
  <c r="K6" i="13" s="1"/>
  <c r="L10" i="13"/>
  <c r="L6" i="13" s="1"/>
  <c r="M10" i="13"/>
  <c r="M6" i="13" s="1"/>
  <c r="N10" i="13"/>
  <c r="N6" i="13" s="1"/>
  <c r="O10" i="13"/>
  <c r="O6" i="13" s="1"/>
  <c r="G10" i="13"/>
  <c r="G6" i="13" s="1"/>
  <c r="O19" i="12"/>
  <c r="N19" i="12"/>
  <c r="M19" i="12"/>
  <c r="L19" i="12"/>
  <c r="K19" i="12"/>
  <c r="J19" i="12"/>
  <c r="I19" i="12"/>
  <c r="H19" i="12"/>
  <c r="G19" i="12"/>
  <c r="H14" i="12"/>
  <c r="I14" i="12"/>
  <c r="J14" i="12"/>
  <c r="K14" i="12"/>
  <c r="L14" i="12"/>
  <c r="M14" i="12"/>
  <c r="N14" i="12"/>
  <c r="O14" i="12"/>
  <c r="G14" i="12"/>
  <c r="H9" i="12"/>
  <c r="I9" i="12"/>
  <c r="J9" i="12"/>
  <c r="K9" i="12"/>
  <c r="L9" i="12"/>
  <c r="M9" i="12"/>
  <c r="N9" i="12"/>
  <c r="O9" i="12"/>
  <c r="G9" i="12"/>
  <c r="G33" i="11"/>
  <c r="H51" i="10"/>
  <c r="G5" i="16" s="1"/>
  <c r="I51" i="10"/>
  <c r="J51" i="10"/>
  <c r="K51" i="10"/>
  <c r="K5" i="16" s="1"/>
  <c r="L51" i="10"/>
  <c r="M51" i="10"/>
  <c r="N51" i="10"/>
  <c r="O51" i="10"/>
  <c r="O5" i="16" s="1"/>
  <c r="H41" i="10"/>
  <c r="I41" i="10"/>
  <c r="J41" i="10"/>
  <c r="K41" i="10"/>
  <c r="L41" i="10"/>
  <c r="M41" i="10"/>
  <c r="N41" i="10"/>
  <c r="O41" i="10"/>
  <c r="H22" i="10"/>
  <c r="F7" i="16" s="1"/>
  <c r="I22" i="10"/>
  <c r="J22" i="10"/>
  <c r="K22" i="10"/>
  <c r="L22" i="10"/>
  <c r="M22" i="10"/>
  <c r="N22" i="10"/>
  <c r="O22" i="10"/>
  <c r="I12" i="9"/>
  <c r="J12" i="9"/>
  <c r="K12" i="9"/>
  <c r="L12" i="9"/>
  <c r="M12" i="9"/>
  <c r="N12" i="9"/>
  <c r="H12" i="9"/>
  <c r="G12" i="9"/>
  <c r="H36" i="8"/>
  <c r="I36" i="8"/>
  <c r="J36" i="8"/>
  <c r="K36" i="8"/>
  <c r="L36" i="8"/>
  <c r="M36" i="8"/>
  <c r="N36" i="8"/>
  <c r="O36" i="8"/>
  <c r="H39" i="8"/>
  <c r="I39" i="8"/>
  <c r="J39" i="8"/>
  <c r="K39" i="8"/>
  <c r="L39" i="8"/>
  <c r="M39" i="8"/>
  <c r="N39" i="8"/>
  <c r="O39" i="8"/>
  <c r="G39" i="8"/>
  <c r="F19" i="8" s="1"/>
  <c r="G36" i="8"/>
  <c r="H19" i="8"/>
  <c r="I19" i="8"/>
  <c r="J19" i="8"/>
  <c r="K19" i="8"/>
  <c r="L19" i="8"/>
  <c r="M19" i="8"/>
  <c r="N19" i="8"/>
  <c r="O19" i="8"/>
  <c r="G19" i="8"/>
  <c r="I16" i="8"/>
  <c r="I20" i="8" s="1"/>
  <c r="J16" i="8"/>
  <c r="J20" i="8" s="1"/>
  <c r="K16" i="8"/>
  <c r="K20" i="8" s="1"/>
  <c r="L16" i="8"/>
  <c r="L20" i="8" s="1"/>
  <c r="M16" i="8"/>
  <c r="M20" i="8" s="1"/>
  <c r="N16" i="8"/>
  <c r="N20" i="8" s="1"/>
  <c r="O16" i="8"/>
  <c r="O20" i="8" s="1"/>
  <c r="H16" i="8"/>
  <c r="G16" i="8"/>
  <c r="G20" i="8" s="1"/>
  <c r="H24" i="7"/>
  <c r="I24" i="7"/>
  <c r="J24" i="7"/>
  <c r="K24" i="7"/>
  <c r="L24" i="7"/>
  <c r="M24" i="7"/>
  <c r="N24" i="7"/>
  <c r="O24" i="7"/>
  <c r="G24" i="7"/>
  <c r="F12" i="7" s="1"/>
  <c r="I12" i="7"/>
  <c r="J12" i="7"/>
  <c r="K12" i="7"/>
  <c r="L12" i="7"/>
  <c r="M12" i="7"/>
  <c r="N12" i="7"/>
  <c r="O12" i="7"/>
  <c r="H12" i="7"/>
  <c r="G12" i="7"/>
  <c r="H45" i="6"/>
  <c r="I45" i="6"/>
  <c r="J45" i="6"/>
  <c r="K45" i="6"/>
  <c r="L45" i="6"/>
  <c r="M45" i="6"/>
  <c r="N45" i="6"/>
  <c r="O45" i="6"/>
  <c r="G45" i="6"/>
  <c r="F22" i="6" s="1"/>
  <c r="H38" i="6"/>
  <c r="H46" i="6" s="1"/>
  <c r="I38" i="6"/>
  <c r="I46" i="6" s="1"/>
  <c r="J38" i="6"/>
  <c r="J46" i="6" s="1"/>
  <c r="K38" i="6"/>
  <c r="K46" i="6" s="1"/>
  <c r="L38" i="6"/>
  <c r="L46" i="6" s="1"/>
  <c r="M38" i="6"/>
  <c r="M46" i="6" s="1"/>
  <c r="N38" i="6"/>
  <c r="N46" i="6" s="1"/>
  <c r="O38" i="6"/>
  <c r="O46" i="6" s="1"/>
  <c r="G38" i="6"/>
  <c r="H22" i="6"/>
  <c r="I22" i="6"/>
  <c r="J22" i="6"/>
  <c r="K22" i="6"/>
  <c r="L22" i="6"/>
  <c r="M22" i="6"/>
  <c r="N22" i="6"/>
  <c r="O22" i="6"/>
  <c r="G22" i="6"/>
  <c r="H15" i="6"/>
  <c r="H23" i="6" s="1"/>
  <c r="I15" i="6"/>
  <c r="I23" i="6" s="1"/>
  <c r="J15" i="6"/>
  <c r="J23" i="6" s="1"/>
  <c r="K15" i="6"/>
  <c r="K23" i="6" s="1"/>
  <c r="L15" i="6"/>
  <c r="L23" i="6" s="1"/>
  <c r="M15" i="6"/>
  <c r="M23" i="6" s="1"/>
  <c r="N15" i="6"/>
  <c r="N23" i="6" s="1"/>
  <c r="O15" i="6"/>
  <c r="O23" i="6" s="1"/>
  <c r="G23" i="6"/>
  <c r="H53" i="5"/>
  <c r="H60" i="5" s="1"/>
  <c r="I53" i="5"/>
  <c r="I60" i="5" s="1"/>
  <c r="J53" i="5"/>
  <c r="J60" i="5" s="1"/>
  <c r="K53" i="5"/>
  <c r="K60" i="5" s="1"/>
  <c r="L53" i="5"/>
  <c r="L60" i="5" s="1"/>
  <c r="M53" i="5"/>
  <c r="M60" i="5" s="1"/>
  <c r="N53" i="5"/>
  <c r="N60" i="5" s="1"/>
  <c r="O53" i="5"/>
  <c r="O60" i="5" s="1"/>
  <c r="G53" i="5"/>
  <c r="H46" i="5"/>
  <c r="I46" i="5"/>
  <c r="J46" i="5"/>
  <c r="K46" i="5"/>
  <c r="L46" i="5"/>
  <c r="M46" i="5"/>
  <c r="N46" i="5"/>
  <c r="O46" i="5"/>
  <c r="G46" i="5"/>
  <c r="F15" i="5" s="1"/>
  <c r="H39" i="5"/>
  <c r="I39" i="5"/>
  <c r="J39" i="5"/>
  <c r="K39" i="5"/>
  <c r="L39" i="5"/>
  <c r="M39" i="5"/>
  <c r="N39" i="5"/>
  <c r="O39" i="5"/>
  <c r="G39" i="5"/>
  <c r="F8" i="5" s="1"/>
  <c r="I22" i="5"/>
  <c r="I29" i="5" s="1"/>
  <c r="J22" i="5"/>
  <c r="J29" i="5" s="1"/>
  <c r="K22" i="5"/>
  <c r="K29" i="5" s="1"/>
  <c r="L22" i="5"/>
  <c r="L29" i="5" s="1"/>
  <c r="M22" i="5"/>
  <c r="M29" i="5" s="1"/>
  <c r="N22" i="5"/>
  <c r="N29" i="5" s="1"/>
  <c r="O22" i="5"/>
  <c r="O29" i="5" s="1"/>
  <c r="H22" i="5"/>
  <c r="H29" i="5" s="1"/>
  <c r="G22" i="5"/>
  <c r="G29" i="5" s="1"/>
  <c r="H8" i="5"/>
  <c r="I8" i="5"/>
  <c r="J8" i="5"/>
  <c r="K8" i="5"/>
  <c r="L8" i="5"/>
  <c r="M8" i="5"/>
  <c r="N8" i="5"/>
  <c r="O8" i="5"/>
  <c r="G8" i="5"/>
  <c r="H15" i="5"/>
  <c r="H18" i="5" s="1"/>
  <c r="H30" i="5" s="1"/>
  <c r="I15" i="5"/>
  <c r="I18" i="5" s="1"/>
  <c r="I30" i="5" s="1"/>
  <c r="J15" i="5"/>
  <c r="J18" i="5" s="1"/>
  <c r="J30" i="5" s="1"/>
  <c r="K15" i="5"/>
  <c r="K18" i="5" s="1"/>
  <c r="K30" i="5" s="1"/>
  <c r="L15" i="5"/>
  <c r="L18" i="5" s="1"/>
  <c r="L30" i="5" s="1"/>
  <c r="M15" i="5"/>
  <c r="M18" i="5" s="1"/>
  <c r="M30" i="5" s="1"/>
  <c r="N15" i="5"/>
  <c r="N18" i="5" s="1"/>
  <c r="N30" i="5" s="1"/>
  <c r="O15" i="5"/>
  <c r="O18" i="5" s="1"/>
  <c r="O30" i="5" s="1"/>
  <c r="G15" i="5"/>
  <c r="G18" i="5" s="1"/>
  <c r="G30" i="5" s="1"/>
  <c r="H29" i="4"/>
  <c r="I29" i="4"/>
  <c r="J29" i="4"/>
  <c r="K29" i="4"/>
  <c r="L29" i="4"/>
  <c r="M29" i="4"/>
  <c r="N29" i="4"/>
  <c r="O29" i="4"/>
  <c r="G29" i="4"/>
  <c r="H25" i="4"/>
  <c r="I25" i="4"/>
  <c r="J25" i="4"/>
  <c r="K25" i="4"/>
  <c r="L25" i="4"/>
  <c r="M25" i="4"/>
  <c r="N25" i="4"/>
  <c r="O25" i="4"/>
  <c r="G25" i="4"/>
  <c r="I8" i="4"/>
  <c r="J8" i="4"/>
  <c r="K8" i="4"/>
  <c r="L8" i="4"/>
  <c r="M8" i="4"/>
  <c r="N8" i="4"/>
  <c r="O8" i="4"/>
  <c r="H8" i="4"/>
  <c r="G8" i="4"/>
  <c r="F25" i="4" s="1"/>
  <c r="H12" i="4"/>
  <c r="I12" i="4"/>
  <c r="J12" i="4"/>
  <c r="K12" i="4"/>
  <c r="L12" i="4"/>
  <c r="M12" i="4"/>
  <c r="N12" i="4"/>
  <c r="O12" i="4"/>
  <c r="G12" i="4"/>
  <c r="H32" i="4"/>
  <c r="H33" i="4" s="1"/>
  <c r="L32" i="4"/>
  <c r="L33" i="4" s="1"/>
  <c r="G32" i="4"/>
  <c r="G33" i="4" s="1"/>
  <c r="H15" i="4"/>
  <c r="H16" i="4" s="1"/>
  <c r="K15" i="4"/>
  <c r="K16" i="4" s="1"/>
  <c r="L15" i="4"/>
  <c r="L16" i="4" s="1"/>
  <c r="H42" i="2"/>
  <c r="I42" i="2"/>
  <c r="J42" i="2"/>
  <c r="K42" i="2"/>
  <c r="L42" i="2"/>
  <c r="M42" i="2"/>
  <c r="N42" i="2"/>
  <c r="O42" i="2"/>
  <c r="G42" i="2"/>
  <c r="I38" i="2"/>
  <c r="J38" i="2"/>
  <c r="K38" i="2"/>
  <c r="L38" i="2"/>
  <c r="M38" i="2"/>
  <c r="N38" i="2"/>
  <c r="O38" i="2"/>
  <c r="H38" i="2"/>
  <c r="G36" i="2"/>
  <c r="G37" i="2"/>
  <c r="O6" i="16" l="1"/>
  <c r="O7" i="16"/>
  <c r="M7" i="16"/>
  <c r="M6" i="16"/>
  <c r="K6" i="16"/>
  <c r="K7" i="16"/>
  <c r="I6" i="16"/>
  <c r="I7" i="16"/>
  <c r="M5" i="16"/>
  <c r="I5" i="16"/>
  <c r="G6" i="16"/>
  <c r="N7" i="16"/>
  <c r="N6" i="16"/>
  <c r="L7" i="16"/>
  <c r="L6" i="16"/>
  <c r="J6" i="16"/>
  <c r="J7" i="16"/>
  <c r="H6" i="16"/>
  <c r="H7" i="16"/>
  <c r="N5" i="16"/>
  <c r="L5" i="16"/>
  <c r="J5" i="16"/>
  <c r="H5" i="16"/>
  <c r="G7" i="16"/>
  <c r="F5" i="16"/>
  <c r="F6" i="16"/>
  <c r="G15" i="4"/>
  <c r="F32" i="4" s="1"/>
  <c r="F29" i="4"/>
  <c r="F7" i="2"/>
  <c r="N53" i="2"/>
  <c r="O49" i="5"/>
  <c r="O61" i="5" s="1"/>
  <c r="M49" i="5"/>
  <c r="M61" i="5" s="1"/>
  <c r="K49" i="5"/>
  <c r="K61" i="5" s="1"/>
  <c r="I49" i="5"/>
  <c r="I61" i="5" s="1"/>
  <c r="G60" i="5"/>
  <c r="F29" i="5" s="1"/>
  <c r="F22" i="5"/>
  <c r="N40" i="8"/>
  <c r="L40" i="8"/>
  <c r="J40" i="8"/>
  <c r="H40" i="8"/>
  <c r="H53" i="10"/>
  <c r="F6" i="2"/>
  <c r="I53" i="2"/>
  <c r="N49" i="5"/>
  <c r="N61" i="5" s="1"/>
  <c r="L49" i="5"/>
  <c r="L61" i="5" s="1"/>
  <c r="J49" i="5"/>
  <c r="J61" i="5" s="1"/>
  <c r="H49" i="5"/>
  <c r="H61" i="5" s="1"/>
  <c r="G46" i="6"/>
  <c r="F23" i="6" s="1"/>
  <c r="F15" i="6"/>
  <c r="G40" i="8"/>
  <c r="F20" i="8" s="1"/>
  <c r="F16" i="8"/>
  <c r="O40" i="8"/>
  <c r="M40" i="8"/>
  <c r="K40" i="8"/>
  <c r="I40" i="8"/>
  <c r="G41" i="13"/>
  <c r="F12" i="2"/>
  <c r="F56" i="2"/>
  <c r="G49" i="5"/>
  <c r="K53" i="10"/>
  <c r="L53" i="10"/>
  <c r="O53" i="10"/>
  <c r="M53" i="10"/>
  <c r="I53" i="10"/>
  <c r="N53" i="10"/>
  <c r="J53" i="10"/>
  <c r="K53" i="2"/>
  <c r="O53" i="2"/>
  <c r="H53" i="2"/>
  <c r="M53" i="2"/>
  <c r="L53" i="2"/>
  <c r="J53" i="2"/>
  <c r="G38" i="2"/>
  <c r="O41" i="13"/>
  <c r="M41" i="13"/>
  <c r="N41" i="13"/>
  <c r="H41" i="13"/>
  <c r="O32" i="4"/>
  <c r="O33" i="4" s="1"/>
  <c r="M32" i="4"/>
  <c r="M33" i="4" s="1"/>
  <c r="K32" i="4"/>
  <c r="K33" i="4" s="1"/>
  <c r="I32" i="4"/>
  <c r="I33" i="4" s="1"/>
  <c r="L41" i="13"/>
  <c r="J41" i="13"/>
  <c r="K41" i="13"/>
  <c r="O15" i="4"/>
  <c r="O16" i="4" s="1"/>
  <c r="N32" i="4"/>
  <c r="N33" i="4" s="1"/>
  <c r="J32" i="4"/>
  <c r="J33" i="4" s="1"/>
  <c r="H20" i="8"/>
  <c r="I41" i="13"/>
  <c r="O33" i="11"/>
  <c r="M33" i="11"/>
  <c r="K33" i="11"/>
  <c r="I33" i="11"/>
  <c r="I10" i="16" s="1"/>
  <c r="N33" i="11"/>
  <c r="L33" i="11"/>
  <c r="J33" i="11"/>
  <c r="H33" i="11"/>
  <c r="M15" i="4"/>
  <c r="M16" i="4" s="1"/>
  <c r="I15" i="4"/>
  <c r="I16" i="4" s="1"/>
  <c r="N15" i="4"/>
  <c r="N16" i="4" s="1"/>
  <c r="J15" i="4"/>
  <c r="J16" i="4" s="1"/>
  <c r="J56" i="2" l="1"/>
  <c r="G10" i="16"/>
  <c r="I56" i="2"/>
  <c r="G53" i="2"/>
  <c r="F8" i="2"/>
  <c r="L56" i="2"/>
  <c r="H56" i="2"/>
  <c r="K56" i="2"/>
  <c r="G61" i="5"/>
  <c r="F18" i="5"/>
  <c r="H10" i="16"/>
  <c r="F58" i="2"/>
  <c r="H12" i="2"/>
  <c r="I12" i="2"/>
  <c r="J12" i="2"/>
  <c r="K12" i="2"/>
  <c r="L12" i="2"/>
  <c r="M12" i="2"/>
  <c r="N12" i="2"/>
  <c r="O12" i="2"/>
  <c r="G12" i="2"/>
  <c r="I8" i="2"/>
  <c r="J8" i="2"/>
  <c r="K8" i="2"/>
  <c r="L8" i="2"/>
  <c r="L23" i="2" s="1"/>
  <c r="L26" i="2" s="1"/>
  <c r="L28" i="2" s="1"/>
  <c r="M8" i="2"/>
  <c r="M23" i="2" s="1"/>
  <c r="M26" i="2" s="1"/>
  <c r="M28" i="2" s="1"/>
  <c r="N8" i="2"/>
  <c r="N23" i="2" s="1"/>
  <c r="N28" i="2" s="1"/>
  <c r="O8" i="2"/>
  <c r="O23" i="2" s="1"/>
  <c r="O28" i="2" s="1"/>
  <c r="H8" i="2"/>
  <c r="H23" i="2" s="1"/>
  <c r="G8" i="2"/>
  <c r="G23" i="2" s="1"/>
  <c r="G16" i="4"/>
  <c r="F33" i="4" s="1"/>
  <c r="G56" i="2" l="1"/>
  <c r="F23" i="2"/>
  <c r="I58" i="2"/>
  <c r="N58" i="2"/>
  <c r="F30" i="5"/>
  <c r="K58" i="2"/>
  <c r="H58" i="2"/>
  <c r="L58" i="2"/>
  <c r="O58" i="2"/>
  <c r="M58" i="2"/>
  <c r="J58" i="2"/>
  <c r="F28" i="2"/>
  <c r="G26" i="2"/>
  <c r="G28" i="2" s="1"/>
  <c r="J23" i="2"/>
  <c r="H26" i="2"/>
  <c r="H28" i="2" s="1"/>
  <c r="G8" i="16"/>
  <c r="K23" i="2"/>
  <c r="K26" i="2" s="1"/>
  <c r="K28" i="2" s="1"/>
  <c r="I23" i="2"/>
  <c r="I26" i="2" s="1"/>
  <c r="I28" i="2" s="1"/>
  <c r="J26" i="2" l="1"/>
  <c r="F26" i="2"/>
  <c r="J28" i="2" l="1"/>
</calcChain>
</file>

<file path=xl/sharedStrings.xml><?xml version="1.0" encoding="utf-8"?>
<sst xmlns="http://schemas.openxmlformats.org/spreadsheetml/2006/main" count="1196" uniqueCount="491">
  <si>
    <t>Powrót do spisu treści</t>
  </si>
  <si>
    <t>Back to table of contents</t>
  </si>
  <si>
    <t>tys. zł, narastająco od początku roku</t>
  </si>
  <si>
    <t>PLN thousand, year-to-date basis</t>
  </si>
  <si>
    <t>Skonsolidowany rachunek zysków i strat</t>
  </si>
  <si>
    <t>Consolidated income statement</t>
  </si>
  <si>
    <t>30/06/2015</t>
  </si>
  <si>
    <t>31/03/2015</t>
  </si>
  <si>
    <t>31/12/2014</t>
  </si>
  <si>
    <t>30/09/2014</t>
  </si>
  <si>
    <t>30/06/2014</t>
  </si>
  <si>
    <t>31/03/2014</t>
  </si>
  <si>
    <t>Przychody z tytułu odsetek</t>
  </si>
  <si>
    <t>Interest income</t>
  </si>
  <si>
    <t>Koszty z tytułu odsetek</t>
  </si>
  <si>
    <t>Interest expense</t>
  </si>
  <si>
    <t xml:space="preserve">Wynik z tytułu odsetek </t>
  </si>
  <si>
    <t xml:space="preserve">Net interest income </t>
  </si>
  <si>
    <t>Przychody z tytułu opłat i prowizji</t>
  </si>
  <si>
    <t>Fee and commission income</t>
  </si>
  <si>
    <t>Koszty z tytułu opłat i prowizji</t>
  </si>
  <si>
    <t>Fee and commission expense</t>
  </si>
  <si>
    <t>Wynik z tytułu opłat i prowizji</t>
  </si>
  <si>
    <t>Net fee and commission income</t>
  </si>
  <si>
    <t>Przychody z tytułu dywidend</t>
  </si>
  <si>
    <t>Dividend income</t>
  </si>
  <si>
    <t>Wynik na działalności handlowej</t>
  </si>
  <si>
    <t>Net trading income</t>
  </si>
  <si>
    <t>Wynik na działalności inwestycyjnej</t>
  </si>
  <si>
    <t>Result on investing activities</t>
  </si>
  <si>
    <t>Wynik na rachunkowości zabezpieczeń</t>
  </si>
  <si>
    <t>Result on hedge accounting</t>
  </si>
  <si>
    <t>Pozostałe przychody operacyjne</t>
  </si>
  <si>
    <t>Other operating income</t>
  </si>
  <si>
    <t>Wynik odpisów z tytułu utraty wartości aktywów finansowych oraz rezerw na zobowiązania warunkowe</t>
  </si>
  <si>
    <t>Net impairment losses on financial assets and contingent liabilities</t>
  </si>
  <si>
    <t>Ogólne koszty administracyjne</t>
  </si>
  <si>
    <t>General administrative expenses</t>
  </si>
  <si>
    <t>Amortyzacja</t>
  </si>
  <si>
    <t>Depreciation and amortization</t>
  </si>
  <si>
    <t>Pozostałe koszty operacyjne</t>
  </si>
  <si>
    <t>Other operating expenses</t>
  </si>
  <si>
    <t>Wynik na działalności operacyjnej</t>
  </si>
  <si>
    <t>Operating result</t>
  </si>
  <si>
    <t>Udział w zyskach/stratach jednostek stowarzyszonych</t>
  </si>
  <si>
    <t>Share in profit (loss) of associates</t>
  </si>
  <si>
    <t>Zysk (strata) brutto</t>
  </si>
  <si>
    <t>Profit (loss) before income tax</t>
  </si>
  <si>
    <t>Podatek dochodowy</t>
  </si>
  <si>
    <t>Income tax expense</t>
  </si>
  <si>
    <t>Zysk (strata) netto</t>
  </si>
  <si>
    <t>Net profit (loss) for the period</t>
  </si>
  <si>
    <t>– przypadający na akcjonariuszy Grupy</t>
  </si>
  <si>
    <t>– attributable to equity holders of the Group</t>
  </si>
  <si>
    <t>tys. zł, kwartalnie</t>
  </si>
  <si>
    <t>PLN thousand, quarterly basis</t>
  </si>
  <si>
    <t xml:space="preserve">Wynik na rachunkowości zabezpieczeń </t>
  </si>
  <si>
    <t>Net impairment losses on financial assets 
and contingent liabilities</t>
  </si>
  <si>
    <t xml:space="preserve">Amortyzacja </t>
  </si>
  <si>
    <t>Skonsolidowane sprawozdanie z całkowitych dochodów</t>
  </si>
  <si>
    <t>Consolidated statement of comprehensive income</t>
  </si>
  <si>
    <t>Zysk (strata) netto za okres</t>
  </si>
  <si>
    <t>Inne całkowite dochody</t>
  </si>
  <si>
    <t>Other comprehensive income</t>
  </si>
  <si>
    <t>Pozycje, które zostaną następnie przeklasyfikowane na zyski lub straty po spełnieniu określonych warunków</t>
  </si>
  <si>
    <t>Items that are or may be reclassified 
subsequently to profit or loss</t>
  </si>
  <si>
    <t>Wycena aktywów finansowych dostępnych do sprzedaży</t>
  </si>
  <si>
    <t xml:space="preserve">Net change in valuation of available for sale financial assets </t>
  </si>
  <si>
    <t>Wycena instrumentów pochodnych zabezpieczających przyszłe przepływy pieniężne</t>
  </si>
  <si>
    <t>Net change in valuation of cash flow hedges</t>
  </si>
  <si>
    <t>Podatek odroczony</t>
  </si>
  <si>
    <t>Deferred tax</t>
  </si>
  <si>
    <t>Pozycje, które nie zostaną przeklasyfikowane na zyski lub straty</t>
  </si>
  <si>
    <t>Items that will not be reclassified to profit or loss</t>
  </si>
  <si>
    <t>Wycena metodą aktuarialną świadczeń pracowniczych</t>
  </si>
  <si>
    <t>Actuarial valuation of employee benefits</t>
  </si>
  <si>
    <t>Inne całkowite dochody (netto)</t>
  </si>
  <si>
    <t>Other comprehensive income (net of tax)</t>
  </si>
  <si>
    <t xml:space="preserve">Całkowite dochody ogółem </t>
  </si>
  <si>
    <t>Total comprehensive income for the period</t>
  </si>
  <si>
    <t>- przypadające na akcjonariuszy Grupy</t>
  </si>
  <si>
    <t>- attributable to equity holders of the Group</t>
  </si>
  <si>
    <t>Wynik z tytułu odsetek</t>
  </si>
  <si>
    <t>Net interest income</t>
  </si>
  <si>
    <t>Należności od banków</t>
  </si>
  <si>
    <t>Loans and advances to banks</t>
  </si>
  <si>
    <t>W rachunku bieżącym udzielone klientom</t>
  </si>
  <si>
    <t>Loans and advances to customers in current accounts</t>
  </si>
  <si>
    <t>Kredyty i pożyczki udzielone klientom, w tym:</t>
  </si>
  <si>
    <t>Loans and advances to customers, in this:</t>
  </si>
  <si>
    <t>– przedsiębiorstwa</t>
  </si>
  <si>
    <t>– corporate</t>
  </si>
  <si>
    <t>– gospodarstwa domowe</t>
  </si>
  <si>
    <t>– households</t>
  </si>
  <si>
    <t>– instytucje sektora budżetowego</t>
  </si>
  <si>
    <t>– budget entities</t>
  </si>
  <si>
    <t>– pozostałe podmioty</t>
  </si>
  <si>
    <t>– other entities</t>
  </si>
  <si>
    <t>Zakupione papiery wartościowe z otrzymanym przyrzeczeniem odkupu</t>
  </si>
  <si>
    <t>Reverse repo transactions</t>
  </si>
  <si>
    <t>Dłużne papiery wartościowe, w tym:</t>
  </si>
  <si>
    <t>Debt securities, in this:</t>
  </si>
  <si>
    <t>– przeznaczone do obrotu</t>
  </si>
  <si>
    <t>– held for trading</t>
  </si>
  <si>
    <t>– dostępne do sprzedaży</t>
  </si>
  <si>
    <t>– available for sale</t>
  </si>
  <si>
    <t>Koszty odsetek</t>
  </si>
  <si>
    <t xml:space="preserve">Zobowiązania wobec banków </t>
  </si>
  <si>
    <t>Amounts due to banks</t>
  </si>
  <si>
    <t>Zobowiązania z tytułu emisji dłużnych papierów wartościowych</t>
  </si>
  <si>
    <t>Debt securities issued</t>
  </si>
  <si>
    <t xml:space="preserve">Zobowiązania wobec klientów, w tym: </t>
  </si>
  <si>
    <t>Amounts due to customers:</t>
  </si>
  <si>
    <t>Sprzedane papiery wartościowe z udzielonym przyrzeczeniem odkupu</t>
  </si>
  <si>
    <t>Repo transactions</t>
  </si>
  <si>
    <t>Przychody z tytułu opłat i prowizji:</t>
  </si>
  <si>
    <t xml:space="preserve">– od operacji rozliczeniowych </t>
  </si>
  <si>
    <t>– settlements</t>
  </si>
  <si>
    <t>– od obsługi rachunków</t>
  </si>
  <si>
    <t>– account maintenance</t>
  </si>
  <si>
    <t>– od zobowiązań gwarancyjnych</t>
  </si>
  <si>
    <t>– guarantee commitments</t>
  </si>
  <si>
    <t>– od operacji brokerskich</t>
  </si>
  <si>
    <t>– brokerage operations</t>
  </si>
  <si>
    <t>– od kart płatniczych</t>
  </si>
  <si>
    <t>– payment cards</t>
  </si>
  <si>
    <t>– od sprzedaży produktów ubezpieczeniowych</t>
  </si>
  <si>
    <t>– insurance activity</t>
  </si>
  <si>
    <t>– z tytułu zarządzania aktywami</t>
  </si>
  <si>
    <t>– asset management</t>
  </si>
  <si>
    <t>– pozostałe</t>
  </si>
  <si>
    <t>Koszty z tytułu opłat i prowizji:</t>
  </si>
  <si>
    <t>Zysk na sprzedaży lub likwidacji środków trwałych, 
wartości niematerialnych</t>
  </si>
  <si>
    <t xml:space="preserve">Profit on sale or liquidation of property, plant 
and equipment, intangible assets </t>
  </si>
  <si>
    <t>Zysk z tytułu sprzedaży towarów i usług</t>
  </si>
  <si>
    <t>Sales of goods and services</t>
  </si>
  <si>
    <t>Release of provisions for litigation and claims, 
and other liabilities</t>
  </si>
  <si>
    <t>Z tytułu odzyskania kosztów windykacji</t>
  </si>
  <si>
    <t xml:space="preserve">Recovery of debt collection costs </t>
  </si>
  <si>
    <t>Z tytułu odzyskanych należności przedawnionych, umorzonych i nieściągalnych oraz spłaty należności wyłączonych ze skonsolidowanego sprawozdania z sytuacji finansowej</t>
  </si>
  <si>
    <t>Recovery of overdue debts, redeemed receivables, noncollectible debts and payment of receivables that were excluded from the consolidated statement of financial position</t>
  </si>
  <si>
    <t>Przychody z działalności leasingowej</t>
  </si>
  <si>
    <t>Income from leasing operations</t>
  </si>
  <si>
    <t>Inne przychody operacyjne</t>
  </si>
  <si>
    <t>Pozostałe przychody operacyjne, razem</t>
  </si>
  <si>
    <t>Total other operating income</t>
  </si>
  <si>
    <t>Z tytułu odzyskanych należności przedawnionych, umorzonych i nieściągalnych oraz spłaty należności wyłączonych ze skonsolidowanego sprawozdania z sytuacji finansowej</t>
  </si>
  <si>
    <t>Ogólne koszty administracyjne i amortyzacja</t>
  </si>
  <si>
    <t>General administrative expenses, amortization and depreciation</t>
  </si>
  <si>
    <t>Koszty marketingu</t>
  </si>
  <si>
    <t>Marketing</t>
  </si>
  <si>
    <t>Koszty informatyczne i telekomunikacyjne</t>
  </si>
  <si>
    <t>IT and telecom costs</t>
  </si>
  <si>
    <t xml:space="preserve">Czynsze </t>
  </si>
  <si>
    <t xml:space="preserve">Rental expenses </t>
  </si>
  <si>
    <t>Pozostałe koszty rzeczowe</t>
  </si>
  <si>
    <t>Other non-personnel expenses</t>
  </si>
  <si>
    <t>Podróże służbowe</t>
  </si>
  <si>
    <t>Business travels</t>
  </si>
  <si>
    <t>Koszty bankomatów i obsługi gotówkowej</t>
  </si>
  <si>
    <t>ATM and cash handling costs</t>
  </si>
  <si>
    <t>Koszty outsourcingu w działalności leasingowej</t>
  </si>
  <si>
    <t>Costs of outsourcing services related to leasing operations</t>
  </si>
  <si>
    <t xml:space="preserve">Opłata na Bankowy Fundusz Gwarancyjny </t>
  </si>
  <si>
    <t>Bank Guarantee Fund fee</t>
  </si>
  <si>
    <t>Opłata na koszty nadzoru (KNF)</t>
  </si>
  <si>
    <t>Polish Financial Supervision Authority fee</t>
  </si>
  <si>
    <t>Ogólne koszty administracyjne, razem</t>
  </si>
  <si>
    <t>Total general administrative expenses</t>
  </si>
  <si>
    <t xml:space="preserve">Rzeczowe aktywa trwałe </t>
  </si>
  <si>
    <t>Property, plant and equipment</t>
  </si>
  <si>
    <t>Wartości niematerialne</t>
  </si>
  <si>
    <t>Intangible assets</t>
  </si>
  <si>
    <t>Amortyzacja, razem</t>
  </si>
  <si>
    <t>Total depreciation and amortization</t>
  </si>
  <si>
    <t>Total general administrative expenses, depreciation and amortisation</t>
  </si>
  <si>
    <t>Strata na sprzedaży lub likwidacji środków trwałych, wartości niematerialnych</t>
  </si>
  <si>
    <t>Loss on sale or liquidation of property,
plant and equipment, intangible assets</t>
  </si>
  <si>
    <t>Z tytułu windykacji należności</t>
  </si>
  <si>
    <t>Debt collection</t>
  </si>
  <si>
    <t>Z tytuły przekazanych darowizn</t>
  </si>
  <si>
    <t>Donations made</t>
  </si>
  <si>
    <t>Koszty z działalności leasingowej</t>
  </si>
  <si>
    <t>Costs of leasing operations</t>
  </si>
  <si>
    <t>Other</t>
  </si>
  <si>
    <t>Pozostałe koszty operacyjne, razem</t>
  </si>
  <si>
    <t>Total other operating expenses</t>
  </si>
  <si>
    <t xml:space="preserve">Strata na sprzedaży lub likwidacji środków trwałych, wartości niematerialnych </t>
  </si>
  <si>
    <t>tys. zł</t>
  </si>
  <si>
    <t>PLN thousand</t>
  </si>
  <si>
    <t>Skonsolidowane sprawozdanie z sytuacji finansowej</t>
  </si>
  <si>
    <t>Consolidated statement of financial position</t>
  </si>
  <si>
    <t>AKTYWA</t>
  </si>
  <si>
    <t>ASSETS</t>
  </si>
  <si>
    <t>Kasa i środki w Banku Centralnym</t>
  </si>
  <si>
    <t>Cash and balances with the Central Bank</t>
  </si>
  <si>
    <t>Należności z tytułu zakupionych papierów wartościowych 
z otrzymanym przyrzeczeniem odkupu</t>
  </si>
  <si>
    <t xml:space="preserve">Reverse repo transactions </t>
  </si>
  <si>
    <t>Papiery wartościowe przeznaczone do obrotu</t>
  </si>
  <si>
    <t>Debt securities held for trading</t>
  </si>
  <si>
    <t>Pochodne instrumenty finansowe</t>
  </si>
  <si>
    <t>Derivative financial instruments</t>
  </si>
  <si>
    <t>Instrumenty zabezpieczające</t>
  </si>
  <si>
    <t>Hedging instruments</t>
  </si>
  <si>
    <t>Kredyty i pożyczki udzielone klientom</t>
  </si>
  <si>
    <t>Loans and advances to customers</t>
  </si>
  <si>
    <t>Aktywa finansowe dostępne do sprzedaży</t>
  </si>
  <si>
    <t>Available for sale financial assets</t>
  </si>
  <si>
    <t>Nieruchomości inwestycyjne</t>
  </si>
  <si>
    <t>Investment property</t>
  </si>
  <si>
    <t>Inwestycje w jednostkach stowarzyszonych</t>
  </si>
  <si>
    <t>Investments in associates</t>
  </si>
  <si>
    <t xml:space="preserve">Wartości niematerialne </t>
  </si>
  <si>
    <t xml:space="preserve">Intangible assets </t>
  </si>
  <si>
    <t>Rzeczowe aktywa trwałe</t>
  </si>
  <si>
    <t>Aktywa z tytułu odroczonego podatku dochodowego</t>
  </si>
  <si>
    <t>Deferred tax assets</t>
  </si>
  <si>
    <t>Należności z tytułu bieżącego podatku dochodowego</t>
  </si>
  <si>
    <t xml:space="preserve">Current tax assets  </t>
  </si>
  <si>
    <t>Inne aktywa</t>
  </si>
  <si>
    <t>Other assets</t>
  </si>
  <si>
    <t>AKTYWA RAZEM</t>
  </si>
  <si>
    <t>TOTAL ASSETS</t>
  </si>
  <si>
    <t>ZOBOWIĄZANIA</t>
  </si>
  <si>
    <t>LIABILITIES</t>
  </si>
  <si>
    <t>Zobowiązania wobec banków</t>
  </si>
  <si>
    <t>Zobowiązania z tytułu sprzedanych papierów wartościowych 
z udzielonym przyrzeczeniem odkupu</t>
  </si>
  <si>
    <t>Zobowiązania finansowe przeznaczone do obrotu</t>
  </si>
  <si>
    <t xml:space="preserve">Financial liabilities held for trading </t>
  </si>
  <si>
    <t xml:space="preserve">Pochodne instrumenty finansowe </t>
  </si>
  <si>
    <t>Zobowiązania wobec klientów</t>
  </si>
  <si>
    <t>Amounts due to customers</t>
  </si>
  <si>
    <t>Zobowiązania podporządkowane</t>
  </si>
  <si>
    <t>Subordinated liabilities</t>
  </si>
  <si>
    <t>Pozostałe zobowiązania</t>
  </si>
  <si>
    <t>Other liabilities</t>
  </si>
  <si>
    <t>Rezerwa z tytułu odroczonego podatku dochodowego</t>
  </si>
  <si>
    <t xml:space="preserve">Provision for deferred tax </t>
  </si>
  <si>
    <t>Deferred tax liabilities</t>
  </si>
  <si>
    <t>Rezerwy</t>
  </si>
  <si>
    <t>Provisions</t>
  </si>
  <si>
    <t>ZOBOWIĄZANIA RAZEM</t>
  </si>
  <si>
    <t>TOTAL LIABILITIES</t>
  </si>
  <si>
    <t>KAPITAŁ WŁASNY</t>
  </si>
  <si>
    <t>EQUITY</t>
  </si>
  <si>
    <t>Kapitał akcyjny</t>
  </si>
  <si>
    <t>Share capital</t>
  </si>
  <si>
    <t>Kapitał zapasowy</t>
  </si>
  <si>
    <t>Other supplementary capital</t>
  </si>
  <si>
    <t>Pozostałe kapitały rezerwowe</t>
  </si>
  <si>
    <t>Other reserve capital</t>
  </si>
  <si>
    <t>Kapitał z aktualizacji wyceny</t>
  </si>
  <si>
    <t>Revaluation reserve</t>
  </si>
  <si>
    <t>Zyski zatrzymane:</t>
  </si>
  <si>
    <t>Retained earnings</t>
  </si>
  <si>
    <t xml:space="preserve">   - retained profit</t>
  </si>
  <si>
    <t xml:space="preserve">    - wynik bieżącego okresu</t>
  </si>
  <si>
    <t xml:space="preserve">   - net profit for the period</t>
  </si>
  <si>
    <t>KAPITAŁ WŁASNY RAZEM</t>
  </si>
  <si>
    <t>TOTAL EQUITY</t>
  </si>
  <si>
    <t>ZOBOWIĄZANIA I KAPITAŁ WŁASNY RAZEM</t>
  </si>
  <si>
    <t>TOTAL LIABILITIES AND EQUITY</t>
  </si>
  <si>
    <t>W rachunku bieżącym:</t>
  </si>
  <si>
    <t>Current accounts:</t>
  </si>
  <si>
    <t>- corporate</t>
  </si>
  <si>
    <t>– gospodarstwa domowe:</t>
  </si>
  <si>
    <t>- households:</t>
  </si>
  <si>
    <t xml:space="preserve">        – klienci indywidualni</t>
  </si>
  <si>
    <t xml:space="preserve">     - individual customers</t>
  </si>
  <si>
    <t xml:space="preserve">        – przedsiębiorcy indywidualni</t>
  </si>
  <si>
    <t xml:space="preserve">     - individual entrepreneurs</t>
  </si>
  <si>
    <t xml:space="preserve">        – rolnicy</t>
  </si>
  <si>
    <t xml:space="preserve">     - farmers</t>
  </si>
  <si>
    <t>- budget entities</t>
  </si>
  <si>
    <t>- other entities</t>
  </si>
  <si>
    <t>Kredyty i pożyczki:</t>
  </si>
  <si>
    <t>Non-current loans and advances:</t>
  </si>
  <si>
    <t>– przedsiębiorstwa:</t>
  </si>
  <si>
    <t>- corporate:</t>
  </si>
  <si>
    <t>– inwestycyjne</t>
  </si>
  <si>
    <t xml:space="preserve">     - investment loans </t>
  </si>
  <si>
    <t>– obrotowe</t>
  </si>
  <si>
    <t xml:space="preserve">     - revolving loans</t>
  </si>
  <si>
    <t xml:space="preserve">– pozostałe </t>
  </si>
  <si>
    <t xml:space="preserve">     - other</t>
  </si>
  <si>
    <t xml:space="preserve">     – klienci indywidualni, w tym:</t>
  </si>
  <si>
    <t xml:space="preserve">        – nieruchomości</t>
  </si>
  <si>
    <t xml:space="preserve">       - mortgage loans</t>
  </si>
  <si>
    <t xml:space="preserve">     – przedsiębiorcy indywidualni</t>
  </si>
  <si>
    <t xml:space="preserve">     – rolnicy</t>
  </si>
  <si>
    <t>Kredyty i pożyczki brutto, razem</t>
  </si>
  <si>
    <t>Total loans and advances (gross)</t>
  </si>
  <si>
    <t>Odpisy na należności (wielkość ujemna)</t>
  </si>
  <si>
    <t>Impairment allowances (negative value)</t>
  </si>
  <si>
    <t>Kredyty i pożyczki netto, razem</t>
  </si>
  <si>
    <t>Total loans and advances (net)</t>
  </si>
  <si>
    <t>Skupione wierzytelności udzielone klientom</t>
  </si>
  <si>
    <t>Purchased receivables from customers</t>
  </si>
  <si>
    <t>Share of preferential loans 
in total farmers' loans</t>
  </si>
  <si>
    <t>Kredyty i pożyczki udzielone klientom, razem</t>
  </si>
  <si>
    <t>Loans and advances to customers, total</t>
  </si>
  <si>
    <t>Loans and advances, gross</t>
  </si>
  <si>
    <t>Loans and advances, net</t>
  </si>
  <si>
    <t>Not impaired exposures</t>
  </si>
  <si>
    <t>Zaangażowanie bilansowe brutto</t>
  </si>
  <si>
    <t>Gross exposure</t>
  </si>
  <si>
    <t>Zaangażowanie bilansowe netto</t>
  </si>
  <si>
    <t>Net exposure</t>
  </si>
  <si>
    <t>Amounts owed to customers</t>
  </si>
  <si>
    <t>Pozostałe podmioty finansowe:</t>
  </si>
  <si>
    <t>Other financial institutions:</t>
  </si>
  <si>
    <t>Rachunki bieżące</t>
  </si>
  <si>
    <t>Current accounts</t>
  </si>
  <si>
    <t>Depozyty terminowe</t>
  </si>
  <si>
    <t>Term deposits</t>
  </si>
  <si>
    <t>Kredyty i pożyczki otrzymane</t>
  </si>
  <si>
    <t>Loans and advances received</t>
  </si>
  <si>
    <t xml:space="preserve">Inne zobowiązania, w tym: </t>
  </si>
  <si>
    <t>Other liabilities, in this:</t>
  </si>
  <si>
    <t>– z tytułu zabezpieczeń pieniężnych</t>
  </si>
  <si>
    <t>- cash collaterals</t>
  </si>
  <si>
    <t>- other</t>
  </si>
  <si>
    <t>Klienci indywidualni:</t>
  </si>
  <si>
    <t>Individual customers:</t>
  </si>
  <si>
    <t>Klienci korporacyjni:</t>
  </si>
  <si>
    <t>Corporate:</t>
  </si>
  <si>
    <t xml:space="preserve">- other </t>
  </si>
  <si>
    <t>w tym rolnicy:</t>
  </si>
  <si>
    <t>of which farmers:</t>
  </si>
  <si>
    <t>Klienci sektora budżetowego:</t>
  </si>
  <si>
    <t>Budget entities:</t>
  </si>
  <si>
    <t>Zobowiązania wobec klientów, razem</t>
  </si>
  <si>
    <t>Total amounts due to customers</t>
  </si>
  <si>
    <t>Amounts owed to banks</t>
  </si>
  <si>
    <t>Depozyty międzybankowe</t>
  </si>
  <si>
    <t>Interbank deposits</t>
  </si>
  <si>
    <t>Inne zobowiązania</t>
  </si>
  <si>
    <t>Zobowiązania wobec banków, razem</t>
  </si>
  <si>
    <t xml:space="preserve">Total amounts due to banks </t>
  </si>
  <si>
    <t>Capital Adequacy Ratio</t>
  </si>
  <si>
    <t>Razem fundusze własne</t>
  </si>
  <si>
    <t>Own funds and short-term capital</t>
  </si>
  <si>
    <t>Total capital requirement</t>
  </si>
  <si>
    <t>Łączny współczynnik kapitałowy (%)</t>
  </si>
  <si>
    <t>narastająco od początku roku</t>
  </si>
  <si>
    <t>year-to-date basis</t>
  </si>
  <si>
    <t>Wskaźniki finansowe</t>
  </si>
  <si>
    <t>Financial ratios</t>
  </si>
  <si>
    <t>Stopa zwrotu z kapitału (ROE)</t>
  </si>
  <si>
    <t>Return on Equity (ROE)</t>
  </si>
  <si>
    <t>Stopa zwrotu z aktywów (ROA)</t>
  </si>
  <si>
    <t>Return on Assets (ROA)</t>
  </si>
  <si>
    <t>Marża odsetkowa netto (NIM)</t>
  </si>
  <si>
    <t>Net Interest Margin (NIM)</t>
  </si>
  <si>
    <t>Koszty / Dochody (C/I)</t>
  </si>
  <si>
    <t>Cost / Income (C/I)</t>
  </si>
  <si>
    <t>Koszty ryzyka kredytowego (CoC)</t>
  </si>
  <si>
    <t>Cost of Credit Risk (CoC)</t>
  </si>
  <si>
    <t>w etatach</t>
  </si>
  <si>
    <t xml:space="preserve">in FTE </t>
  </si>
  <si>
    <t>Zatrudnienie w Banku</t>
  </si>
  <si>
    <t>Staffing in Bank stand-alone</t>
  </si>
  <si>
    <t>Network</t>
  </si>
  <si>
    <t>Razem</t>
  </si>
  <si>
    <t xml:space="preserve">Total </t>
  </si>
  <si>
    <t>Nr arkusza / Sheet no.</t>
  </si>
  <si>
    <t>(1)</t>
  </si>
  <si>
    <t>(1a)</t>
  </si>
  <si>
    <t>(2)</t>
  </si>
  <si>
    <t>(3)</t>
  </si>
  <si>
    <t>(4)</t>
  </si>
  <si>
    <t>General administrative expenses and depreciation</t>
  </si>
  <si>
    <t>(5)</t>
  </si>
  <si>
    <t>(6)</t>
  </si>
  <si>
    <t>(7)</t>
  </si>
  <si>
    <t>(8)</t>
  </si>
  <si>
    <t>Jakość portfela kredytowego</t>
  </si>
  <si>
    <t>Quality of loan portfolio</t>
  </si>
  <si>
    <t>(9)</t>
  </si>
  <si>
    <t>(10)</t>
  </si>
  <si>
    <t>(11)</t>
  </si>
  <si>
    <t>(12)</t>
  </si>
  <si>
    <t>(13)</t>
  </si>
  <si>
    <t>Zatrudnienie, liczba placówek</t>
  </si>
  <si>
    <t>Staffing and number of branches</t>
  </si>
  <si>
    <t>(14)</t>
  </si>
  <si>
    <t>30/09/2015</t>
  </si>
  <si>
    <t>-</t>
  </si>
  <si>
    <t>Koszty pracownicze</t>
  </si>
  <si>
    <t>Personnel expenses</t>
  </si>
  <si>
    <t>Other operating expense</t>
  </si>
  <si>
    <t>Z tytułu utworzenia rezerw na sprawy sporne i pozostałe zobowiązania</t>
  </si>
  <si>
    <t xml:space="preserve">Provisions for litigation and claims, 
and other liabilities </t>
  </si>
  <si>
    <t xml:space="preserve">Z tytułu utworzenia rezerw na sprawy sporne i pozostałe zobowiązania </t>
  </si>
  <si>
    <t>Impaired exposures</t>
  </si>
  <si>
    <t>Wskaźniki:</t>
  </si>
  <si>
    <t>Ratios:</t>
  </si>
  <si>
    <t>Share of impaired exposures in total gross loan portfolio</t>
  </si>
  <si>
    <t>Provision coverage of impaired loans</t>
  </si>
  <si>
    <t>Net loans / Deposits (L/D)</t>
  </si>
  <si>
    <t xml:space="preserve">Koszty pracownicze </t>
  </si>
  <si>
    <t>31/12/2015</t>
  </si>
  <si>
    <t>- przypadający na akcjonariuszy Grupy</t>
  </si>
  <si>
    <t>Earnings per share (in PLN per share)</t>
  </si>
  <si>
    <t>Zysk (strata) na jedną akcję 
(wyrażony w PLN na jedną akcję)</t>
  </si>
  <si>
    <t xml:space="preserve">Rozwiązanie rezerw na sprawy sporne i pozostałe zobowiązania </t>
  </si>
  <si>
    <t>Zysk na sprzedaży lub likwidacji środków trwałych, wartości niematerialnych</t>
  </si>
  <si>
    <t>Obowiązkowa wpłata podmiotów objetych systemem gwarantowania oraz opłata na FWK</t>
  </si>
  <si>
    <t>Instrumenty zabezpieczane</t>
  </si>
  <si>
    <t xml:space="preserve">        - individual customers, in this:</t>
  </si>
  <si>
    <t>- individual entrepreneurs</t>
  </si>
  <si>
    <t>- farmers</t>
  </si>
  <si>
    <t>Pozycja dodatkowa:</t>
  </si>
  <si>
    <t>Additinal item:</t>
  </si>
  <si>
    <t>Kredyty preferencyjne, brutto</t>
  </si>
  <si>
    <t>Preferential loans, gross</t>
  </si>
  <si>
    <t>Udział kredytów preferencyjnych w kredytach rolników</t>
  </si>
  <si>
    <t>Kredyty net / Depozyty (L/D)</t>
  </si>
  <si>
    <t>Kredyty brutto / Razem źródła finansowania*</t>
  </si>
  <si>
    <t>Gross loans / Total funding sources*</t>
  </si>
  <si>
    <t>Podstawowe dane finansowe 
Banku BGŻ BNP Paribas S.A.*</t>
  </si>
  <si>
    <t>Key financial data of 
Bank BGŻ BNP Paribas S.A.*</t>
  </si>
  <si>
    <t>Spis treści</t>
  </si>
  <si>
    <t>Table of contents</t>
  </si>
  <si>
    <t>IIIQ 2015</t>
  </si>
  <si>
    <t>IIQ 2015</t>
  </si>
  <si>
    <t>IQ 2015</t>
  </si>
  <si>
    <t>IVQ 2014</t>
  </si>
  <si>
    <t>IIIQ 2014</t>
  </si>
  <si>
    <t>IIQ 2014</t>
  </si>
  <si>
    <t>IQ 2014</t>
  </si>
  <si>
    <t>IVQ 2015</t>
  </si>
  <si>
    <t>31/03/2016</t>
  </si>
  <si>
    <t>Podatek od instytucji finansowych</t>
  </si>
  <si>
    <t>Banking tax</t>
  </si>
  <si>
    <t>IQ 2016</t>
  </si>
  <si>
    <t>Instrumenty zabezpieczające i zabezpieczane</t>
  </si>
  <si>
    <t>Hedging instruments and hedged items</t>
  </si>
  <si>
    <t>Statutory payment from entities included in the guarantee system and payment to the Borrower Support Fund</t>
  </si>
  <si>
    <t>Ogólne koszty administracyjne i amortyzacja, razem</t>
  </si>
  <si>
    <t>Zobowiązania z tytułu bieżącego podatku dochodowego</t>
  </si>
  <si>
    <t>stan na koniec okresu</t>
  </si>
  <si>
    <t>as at period-end</t>
  </si>
  <si>
    <t>Sieć placówek</t>
  </si>
  <si>
    <t>Total</t>
  </si>
  <si>
    <t>Łączny współczynnik kapitałowy</t>
  </si>
  <si>
    <t>Całkowity wymóg kapitałowy</t>
  </si>
  <si>
    <t>- instytucje sektora budżetowego</t>
  </si>
  <si>
    <t>- pozostałe podmioty</t>
  </si>
  <si>
    <t>- należności leasingowe</t>
  </si>
  <si>
    <t>- lease receivables</t>
  </si>
  <si>
    <t>30/06/2016</t>
  </si>
  <si>
    <t>IIQ 2016</t>
  </si>
  <si>
    <t>Oddziały</t>
  </si>
  <si>
    <r>
      <t xml:space="preserve">Punkty Obsługi Klienta
</t>
    </r>
    <r>
      <rPr>
        <sz val="10"/>
        <color rgb="FF177B57"/>
        <rFont val="Tahoma"/>
        <family val="2"/>
        <charset val="238"/>
      </rPr>
      <t>(exSygma Bank Polska)</t>
    </r>
  </si>
  <si>
    <t xml:space="preserve">Odpis z tytułu utraty wartości </t>
  </si>
  <si>
    <t xml:space="preserve">Impairment allowances on receivables </t>
  </si>
  <si>
    <t>Ekspozycje z rozpoznaną utratą wartości</t>
  </si>
  <si>
    <t>Ekspozycje bez przesłanek utraty wartości</t>
  </si>
  <si>
    <t>Impairment allowances on receivables a</t>
  </si>
  <si>
    <t>Udział ekspozycji z rozpoznaną utratą wartości w portfelu brutto</t>
  </si>
  <si>
    <t>Pokrycie odpisami ekspozycji z rozpoznaną utratą wartości</t>
  </si>
  <si>
    <t>Ekspozycje wg kryterium wystąpienia przesłanek utraty wartości</t>
  </si>
  <si>
    <t>The exposure by indications of impairment</t>
  </si>
  <si>
    <r>
      <t xml:space="preserve">Customer Service Desks
</t>
    </r>
    <r>
      <rPr>
        <sz val="10"/>
        <color rgb="FF177B57"/>
        <rFont val="Tahoma"/>
        <family val="2"/>
        <charset val="238"/>
      </rPr>
      <t>(exSygma Bank Polska)</t>
    </r>
  </si>
  <si>
    <t>30/09/2016</t>
  </si>
  <si>
    <t>IIIQ 2016</t>
  </si>
  <si>
    <r>
      <t>III</t>
    </r>
    <r>
      <rPr>
        <b/>
        <sz val="11"/>
        <color indexed="9"/>
        <rFont val="Calibri"/>
        <family val="2"/>
        <charset val="238"/>
      </rPr>
      <t>Q 2016</t>
    </r>
  </si>
  <si>
    <t>Total capital ratio</t>
  </si>
  <si>
    <t>Total capital ratio (%)</t>
  </si>
  <si>
    <t>– związane z siecią placówek partnerskich</t>
  </si>
  <si>
    <t>– related to partners’ network</t>
  </si>
  <si>
    <t xml:space="preserve">    - wynik z lat ubiegłych </t>
  </si>
  <si>
    <t>* Źródła finansowania obejmują depozyty klientów, kredyty i pożyczki otrzymane, zobowiązania podporządkowane oraz zobowiązania z tytułu emisji dłużnych papierów wartościowych</t>
  </si>
  <si>
    <t>* Total funding sources cover clients' deposits, loans and advances received and debt securities issued</t>
  </si>
  <si>
    <t>31/12/2016</t>
  </si>
  <si>
    <t>IVQ 2016</t>
  </si>
  <si>
    <t>– od kredytów i pożyczek*</t>
  </si>
  <si>
    <t>– loans and advances*</t>
  </si>
  <si>
    <t>– od otrzymanych kredytów i pożyczek*</t>
  </si>
  <si>
    <t xml:space="preserve">* W IV kw. 2016 r. dokonano przeniesienia przychodów i kosztów dotyczących faktoringu z pozostałych prowizji do prowizji kredytowych. W celu zachowania porównywalności zmiany tej dokonano we wszystkich kwartałach 2016 i 2015. </t>
  </si>
  <si>
    <t>* In Q4 2016 reclassification of  F&amp;C related to factoring from other fee income to loans and advances was made. In order to maintain comparability the change was applied to all quarters of 2016 and 2015.</t>
  </si>
  <si>
    <t>* Porównywalność danych z wynikami za 2015 r. i 2014 r. została zaburzona przez fakt prospektywnego ujęcia wyników BNP Paribas Bank Polska w wyniku Grupy tj. od 30 kwietnia 2015 r. oraz brak konsolidacji wyników Sygma Bank Polska w danych za 11M 2015 r. oraz za rok 2014. Sygma Bank Polska został włączony w struktury Grupy od 1 grudnia 2015 r.</t>
  </si>
  <si>
    <t>31/03/2017</t>
  </si>
  <si>
    <t>IQ 2017</t>
  </si>
  <si>
    <t>– pozostałe*</t>
  </si>
  <si>
    <t>– other*</t>
  </si>
  <si>
    <t xml:space="preserve">– other* </t>
  </si>
  <si>
    <t xml:space="preserve">Z tytułu utworzonych odpisów aktualizujących wartość pozostałych należności </t>
  </si>
  <si>
    <r>
      <t>Impairment charges on other receivables</t>
    </r>
    <r>
      <rPr>
        <sz val="8"/>
        <color indexed="8"/>
        <rFont val="ArialNarrow"/>
      </rPr>
      <t xml:space="preserve"> </t>
    </r>
  </si>
  <si>
    <t>* Data comparability vs years 2015 and 2014 was upset by the prospective recognition of the result of BNPP Polska in the profit or loss of the Capital Group in the year 2015, i.e. from 30 April 2015, and failure to consolidate the results of Sygma Bank Polska for the 11 months of 2015 and in the year 2014. Sygma Bank Polska was integrated into the Group’s structure on 1 December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</si>
</sst>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_);_(* \(#,##0\);_(* &quot;-&quot;??_);_(@_)"/>
    <numFmt numFmtId="165" formatCode="_-* #,##0.00_-;\-* #,##0.00_-;_-* &quot;-&quot;??_-;_-@_-"/>
    <numFmt numFmtId="166" formatCode="_(* #,##0.0%_);_(* \(#,##0.0%\);_(* &quot;-&quot;??_);_(@_)"/>
    <numFmt numFmtId="167" formatCode="dd\/mm\/yyyy"/>
    <numFmt numFmtId="168" formatCode="0.0%"/>
    <numFmt numFmtId="169" formatCode="_(* #,##0.000_);_(* \(#,##0.000\);_(* &quot;-&quot;??_);_(@_)"/>
    <numFmt numFmtId="170" formatCode="_(* #,##0.0000_);_(* \(#,##0.0000\);_(* &quot;-&quot;??_);_(@_)"/>
    <numFmt numFmtId="171" formatCode="_-* #,##0_-;\-* #,##0_-;_-* &quot;-&quot;??_-;_-@_-"/>
    <numFmt numFmtId="172" formatCode="_(* #,##0.00%_);_(* \(#,##0.00%\);_(* &quot;-&quot;??_);_(@_)"/>
  </numFmts>
  <fonts count="60">
    <font>
      <sz val="11"/>
      <color theme="1"/>
      <name val="Calibri"/>
      <family val="2"/>
      <charset val="238"/>
      <scheme val="minor"/>
    </font>
    <font>
      <u/>
      <sz val="9.35"/>
      <color theme="10"/>
      <name val="Czcionka tekstu podstawowego"/>
      <family val="2"/>
      <charset val="238"/>
    </font>
    <font>
      <u/>
      <sz val="9.35"/>
      <color rgb="FF177B57"/>
      <name val="Czcionka tekstu podstawowego"/>
      <family val="2"/>
      <charset val="238"/>
    </font>
    <font>
      <sz val="11"/>
      <color rgb="FF177B57"/>
      <name val="Tahoma"/>
      <family val="2"/>
      <charset val="238"/>
    </font>
    <font>
      <sz val="11"/>
      <color indexed="8"/>
      <name val="Tahoma"/>
      <family val="2"/>
      <charset val="238"/>
    </font>
    <font>
      <sz val="11"/>
      <name val="Tahoma"/>
      <family val="2"/>
      <charset val="238"/>
    </font>
    <font>
      <sz val="11"/>
      <color indexed="8"/>
      <name val="Czcionka tekstu podstawowego"/>
      <family val="2"/>
      <charset val="238"/>
    </font>
    <font>
      <sz val="10"/>
      <color indexed="8"/>
      <name val="Tahoma"/>
      <family val="2"/>
      <charset val="238"/>
    </font>
    <font>
      <i/>
      <sz val="10"/>
      <color indexed="8"/>
      <name val="Tahoma"/>
      <family val="2"/>
      <charset val="238"/>
    </font>
    <font>
      <i/>
      <sz val="10"/>
      <name val="Tahoma"/>
      <family val="2"/>
      <charset val="238"/>
    </font>
    <font>
      <b/>
      <sz val="11"/>
      <color indexed="8"/>
      <name val="Calibri"/>
      <family val="2"/>
      <charset val="238"/>
    </font>
    <font>
      <b/>
      <u/>
      <sz val="11"/>
      <color indexed="9"/>
      <name val="Calibri"/>
      <family val="2"/>
      <charset val="238"/>
    </font>
    <font>
      <b/>
      <sz val="11"/>
      <color indexed="9"/>
      <name val="Calibri"/>
      <family val="2"/>
      <charset val="238"/>
    </font>
    <font>
      <b/>
      <sz val="10"/>
      <color indexed="8"/>
      <name val="Tahoma"/>
      <family val="2"/>
      <charset val="238"/>
    </font>
    <font>
      <b/>
      <sz val="10"/>
      <color rgb="FF177B57"/>
      <name val="Tahoma"/>
      <family val="2"/>
      <charset val="238"/>
    </font>
    <font>
      <sz val="9"/>
      <color theme="1" tint="0.499984740745262"/>
      <name val="Tahoma"/>
      <family val="2"/>
      <charset val="238"/>
    </font>
    <font>
      <b/>
      <sz val="10"/>
      <color theme="1"/>
      <name val="Tahoma"/>
      <family val="2"/>
      <charset val="238"/>
    </font>
    <font>
      <b/>
      <sz val="10"/>
      <name val="Tahoma"/>
      <family val="2"/>
      <charset val="238"/>
    </font>
    <font>
      <b/>
      <i/>
      <sz val="9"/>
      <name val="Tahoma"/>
      <family val="2"/>
      <charset val="238"/>
    </font>
    <font>
      <sz val="10"/>
      <name val="Tahoma"/>
      <family val="2"/>
      <charset val="238"/>
    </font>
    <font>
      <b/>
      <i/>
      <sz val="9"/>
      <color indexed="8"/>
      <name val="Tahoma"/>
      <family val="2"/>
      <charset val="238"/>
    </font>
    <font>
      <i/>
      <sz val="10"/>
      <color rgb="FFFF0000"/>
      <name val="Tahoma"/>
      <family val="2"/>
      <charset val="238"/>
    </font>
    <font>
      <sz val="11"/>
      <color indexed="62"/>
      <name val="Tahoma"/>
      <family val="2"/>
      <charset val="238"/>
    </font>
    <font>
      <i/>
      <sz val="8"/>
      <name val="Tahoma"/>
      <family val="2"/>
      <charset val="238"/>
    </font>
    <font>
      <sz val="10"/>
      <color theme="1"/>
      <name val="Tahoma"/>
      <family val="2"/>
      <charset val="238"/>
    </font>
    <font>
      <u/>
      <sz val="9.35"/>
      <color indexed="12"/>
      <name val="Tahoma"/>
      <family val="2"/>
      <charset val="238"/>
    </font>
    <font>
      <sz val="11"/>
      <color indexed="8"/>
      <name val="Calibri"/>
      <family val="2"/>
      <charset val="238"/>
    </font>
    <font>
      <b/>
      <sz val="11"/>
      <name val="Calibri"/>
      <family val="2"/>
      <charset val="238"/>
    </font>
    <font>
      <b/>
      <sz val="11"/>
      <color indexed="8"/>
      <name val="Czcionka tekstu podstawowego"/>
      <family val="2"/>
      <charset val="238"/>
    </font>
    <font>
      <i/>
      <sz val="8"/>
      <color indexed="8"/>
      <name val="Tahoma"/>
      <family val="2"/>
      <charset val="238"/>
    </font>
    <font>
      <sz val="11"/>
      <name val="Czcionka tekstu podstawowego"/>
      <family val="2"/>
      <charset val="238"/>
    </font>
    <font>
      <b/>
      <u/>
      <sz val="10"/>
      <color indexed="8"/>
      <name val="Tahoma"/>
      <family val="2"/>
      <charset val="238"/>
    </font>
    <font>
      <sz val="10"/>
      <color indexed="8"/>
      <name val="Arial"/>
      <family val="2"/>
      <charset val="238"/>
    </font>
    <font>
      <b/>
      <u/>
      <sz val="10"/>
      <name val="Tahoma"/>
      <family val="2"/>
      <charset val="238"/>
    </font>
    <font>
      <b/>
      <sz val="12"/>
      <color indexed="8"/>
      <name val="Calibri"/>
      <family val="2"/>
      <charset val="238"/>
    </font>
    <font>
      <sz val="11"/>
      <color rgb="FFFF0000"/>
      <name val="Tahoma"/>
      <family val="2"/>
      <charset val="238"/>
    </font>
    <font>
      <sz val="10"/>
      <color indexed="62"/>
      <name val="Tahoma"/>
      <family val="2"/>
      <charset val="238"/>
    </font>
    <font>
      <b/>
      <sz val="14"/>
      <color indexed="8"/>
      <name val="Tahoma"/>
      <family val="2"/>
      <charset val="238"/>
    </font>
    <font>
      <b/>
      <sz val="14"/>
      <name val="Tahoma"/>
      <family val="2"/>
      <charset val="238"/>
    </font>
    <font>
      <b/>
      <u/>
      <sz val="11"/>
      <color theme="0"/>
      <name val="Tahoma"/>
      <family val="2"/>
      <charset val="238"/>
    </font>
    <font>
      <sz val="10"/>
      <color rgb="FF177B57"/>
      <name val="Tahoma"/>
      <family val="2"/>
      <charset val="238"/>
    </font>
    <font>
      <sz val="11"/>
      <color theme="1"/>
      <name val="Czcionka tekstu podstawowego"/>
      <family val="2"/>
      <charset val="238"/>
    </font>
    <font>
      <b/>
      <i/>
      <u/>
      <sz val="10"/>
      <color indexed="8"/>
      <name val="Tahoma"/>
      <family val="2"/>
      <charset val="238"/>
    </font>
    <font>
      <b/>
      <i/>
      <u/>
      <sz val="10"/>
      <name val="Tahoma"/>
      <family val="2"/>
      <charset val="238"/>
    </font>
    <font>
      <b/>
      <sz val="9"/>
      <color theme="0"/>
      <name val="Tahoma"/>
      <family val="2"/>
      <charset val="238"/>
    </font>
    <font>
      <b/>
      <sz val="9"/>
      <color theme="0" tint="-0.499984740745262"/>
      <name val="Tahoma"/>
      <family val="2"/>
      <charset val="238"/>
    </font>
    <font>
      <sz val="9"/>
      <color theme="0"/>
      <name val="Tahoma"/>
      <family val="2"/>
      <charset val="238"/>
    </font>
    <font>
      <sz val="9"/>
      <color theme="0" tint="-0.499984740745262"/>
      <name val="Tahoma"/>
      <family val="2"/>
      <charset val="238"/>
    </font>
    <font>
      <b/>
      <sz val="11"/>
      <color rgb="FF177B57"/>
      <name val="Calibri"/>
      <family val="2"/>
      <charset val="238"/>
    </font>
    <font>
      <b/>
      <sz val="12"/>
      <color rgb="FF177B57"/>
      <name val="Calibri"/>
      <family val="2"/>
      <charset val="238"/>
    </font>
    <font>
      <sz val="9"/>
      <name val="Tahoma"/>
      <family val="2"/>
      <charset val="238"/>
    </font>
    <font>
      <sz val="10"/>
      <color theme="1"/>
      <name val="Calibri"/>
      <family val="2"/>
      <charset val="238"/>
    </font>
    <font>
      <b/>
      <sz val="11"/>
      <color theme="1"/>
      <name val="Calibri"/>
      <family val="2"/>
      <charset val="238"/>
      <scheme val="minor"/>
    </font>
    <font>
      <sz val="11"/>
      <color rgb="FF008578"/>
      <name val="Arial"/>
      <family val="2"/>
      <charset val="238"/>
    </font>
    <font>
      <sz val="9"/>
      <color indexed="62"/>
      <name val="Tahoma"/>
      <family val="2"/>
      <charset val="238"/>
    </font>
    <font>
      <b/>
      <sz val="11"/>
      <color theme="0"/>
      <name val="Calibri"/>
      <family val="2"/>
      <charset val="238"/>
    </font>
    <font>
      <sz val="10"/>
      <color theme="0"/>
      <name val="Tahoma"/>
      <family val="2"/>
      <charset val="238"/>
    </font>
    <font>
      <sz val="10"/>
      <color rgb="FFFF0000"/>
      <name val="Tahoma"/>
      <family val="2"/>
      <charset val="238"/>
    </font>
    <font>
      <i/>
      <sz val="7"/>
      <color rgb="FF3C4245"/>
      <name val="Arial"/>
      <family val="2"/>
      <charset val="238"/>
    </font>
    <font>
      <sz val="8"/>
      <color indexed="8"/>
      <name val="ArialNarrow"/>
    </font>
  </fonts>
  <fills count="6">
    <fill>
      <patternFill patternType="none"/>
    </fill>
    <fill>
      <patternFill patternType="gray125"/>
    </fill>
    <fill>
      <patternFill patternType="solid">
        <fgColor rgb="FF177B57"/>
        <bgColor indexed="64"/>
      </patternFill>
    </fill>
    <fill>
      <patternFill patternType="solid">
        <fgColor rgb="FFD2DCAA"/>
        <bgColor indexed="64"/>
      </patternFill>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49"/>
      </bottom>
      <diagonal/>
    </border>
    <border>
      <left style="thick">
        <color indexed="9"/>
      </left>
      <right style="thick">
        <color indexed="9"/>
      </right>
      <top/>
      <bottom style="thin">
        <color indexed="49"/>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style="thin">
        <color auto="1"/>
      </top>
      <bottom/>
      <diagonal/>
    </border>
  </borders>
  <cellStyleXfs count="7">
    <xf numFmtId="0" fontId="0" fillId="0" borderId="0"/>
    <xf numFmtId="0" fontId="1" fillId="0" borderId="0" applyNumberFormat="0" applyFill="0" applyBorder="0" applyAlignment="0" applyProtection="0">
      <alignment vertical="top"/>
      <protection locked="0"/>
    </xf>
    <xf numFmtId="165" fontId="6" fillId="0" borderId="0" applyFont="0" applyFill="0" applyBorder="0" applyAlignment="0" applyProtection="0"/>
    <xf numFmtId="0" fontId="41" fillId="0" borderId="0"/>
    <xf numFmtId="9"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cellStyleXfs>
  <cellXfs count="243">
    <xf numFmtId="0" fontId="0" fillId="0" borderId="0" xfId="0"/>
    <xf numFmtId="0" fontId="3" fillId="0" borderId="0" xfId="0" applyFont="1"/>
    <xf numFmtId="0" fontId="4" fillId="0" borderId="0" xfId="0" applyFont="1"/>
    <xf numFmtId="0" fontId="5" fillId="0" borderId="0" xfId="0" applyFont="1"/>
    <xf numFmtId="164" fontId="4" fillId="0" borderId="0" xfId="0" applyNumberFormat="1" applyFont="1"/>
    <xf numFmtId="0" fontId="8" fillId="0" borderId="0" xfId="0" applyFont="1" applyAlignment="1">
      <alignment vertical="top" wrapText="1"/>
    </xf>
    <xf numFmtId="0" fontId="9" fillId="0" borderId="0" xfId="0" applyFont="1" applyAlignment="1">
      <alignment horizontal="left" vertical="top" wrapText="1"/>
    </xf>
    <xf numFmtId="0" fontId="11" fillId="2" borderId="1" xfId="0" applyFont="1" applyFill="1" applyBorder="1" applyAlignment="1">
      <alignment horizontal="left" vertical="center" indent="1"/>
    </xf>
    <xf numFmtId="167" fontId="12" fillId="2" borderId="2" xfId="0" applyNumberFormat="1" applyFont="1" applyFill="1" applyBorder="1" applyAlignment="1">
      <alignment horizontal="center" vertical="center" wrapText="1"/>
    </xf>
    <xf numFmtId="0" fontId="7" fillId="0" borderId="0" xfId="0" applyFont="1" applyAlignment="1">
      <alignment horizontal="left" vertical="top" wrapText="1" indent="1"/>
    </xf>
    <xf numFmtId="0" fontId="4" fillId="0" borderId="0" xfId="0" applyFont="1" applyFill="1"/>
    <xf numFmtId="0" fontId="13" fillId="0" borderId="0" xfId="0" applyFont="1" applyAlignment="1">
      <alignment horizontal="left" vertical="top" wrapText="1" indent="1"/>
    </xf>
    <xf numFmtId="0" fontId="1" fillId="0" borderId="0" xfId="1" applyFill="1" applyAlignment="1" applyProtection="1"/>
    <xf numFmtId="0" fontId="9" fillId="0" borderId="0" xfId="0" applyFont="1" applyAlignment="1">
      <alignment horizontal="left" vertical="top" wrapText="1" indent="1"/>
    </xf>
    <xf numFmtId="0" fontId="10" fillId="0" borderId="0" xfId="0" applyFont="1" applyAlignment="1"/>
    <xf numFmtId="0" fontId="11" fillId="2" borderId="1" xfId="0" applyFont="1" applyFill="1" applyBorder="1" applyAlignment="1">
      <alignment horizontal="left" vertical="center" wrapText="1"/>
    </xf>
    <xf numFmtId="0" fontId="5" fillId="0" borderId="0" xfId="0" applyFont="1" applyAlignment="1">
      <alignment vertical="center"/>
    </xf>
    <xf numFmtId="0" fontId="4" fillId="0" borderId="0" xfId="0" applyFont="1" applyAlignment="1">
      <alignment vertical="center"/>
    </xf>
    <xf numFmtId="0" fontId="5" fillId="0" borderId="0" xfId="0" applyFont="1" applyFill="1" applyAlignment="1">
      <alignment horizontal="left" indent="1"/>
    </xf>
    <xf numFmtId="0" fontId="17" fillId="0" borderId="0" xfId="0" applyFont="1" applyFill="1" applyAlignment="1">
      <alignment horizontal="left" vertical="top" wrapText="1" indent="1"/>
    </xf>
    <xf numFmtId="0" fontId="18" fillId="0" borderId="0" xfId="0" applyFont="1" applyFill="1" applyAlignment="1">
      <alignment horizontal="left" vertical="top" wrapText="1" indent="1"/>
    </xf>
    <xf numFmtId="0" fontId="19" fillId="0" borderId="0" xfId="0" applyFont="1" applyFill="1" applyAlignment="1">
      <alignment horizontal="left" vertical="top" wrapText="1" indent="1"/>
    </xf>
    <xf numFmtId="0" fontId="7" fillId="0" borderId="0" xfId="0" applyFont="1" applyFill="1" applyAlignment="1">
      <alignment horizontal="left" vertical="top" wrapText="1" indent="1"/>
    </xf>
    <xf numFmtId="164" fontId="7" fillId="0" borderId="4" xfId="2" applyNumberFormat="1" applyFont="1" applyFill="1" applyBorder="1" applyAlignment="1">
      <alignment horizontal="right" vertical="top"/>
    </xf>
    <xf numFmtId="164" fontId="7" fillId="0" borderId="0" xfId="2" applyNumberFormat="1" applyFont="1" applyFill="1" applyBorder="1" applyAlignment="1">
      <alignment horizontal="right" vertical="top"/>
    </xf>
    <xf numFmtId="164" fontId="13" fillId="0" borderId="0" xfId="2" applyNumberFormat="1" applyFont="1" applyFill="1" applyBorder="1" applyAlignment="1">
      <alignment horizontal="right" vertical="top"/>
    </xf>
    <xf numFmtId="166" fontId="7" fillId="0" borderId="0" xfId="2" applyNumberFormat="1" applyFont="1" applyFill="1" applyBorder="1" applyAlignment="1">
      <alignment horizontal="right" vertical="top"/>
    </xf>
    <xf numFmtId="0" fontId="17" fillId="0" borderId="0" xfId="0" applyFont="1" applyFill="1" applyAlignment="1">
      <alignment horizontal="left" wrapText="1" indent="1"/>
    </xf>
    <xf numFmtId="0" fontId="5" fillId="0" borderId="0" xfId="0" applyFont="1" applyAlignment="1">
      <alignment horizontal="left" indent="1"/>
    </xf>
    <xf numFmtId="0" fontId="4" fillId="0" borderId="0" xfId="0" applyFont="1" applyBorder="1"/>
    <xf numFmtId="164" fontId="1" fillId="0" borderId="0" xfId="1" applyNumberFormat="1" applyFill="1" applyAlignment="1" applyProtection="1"/>
    <xf numFmtId="0" fontId="21" fillId="0" borderId="0" xfId="0" applyFont="1" applyAlignment="1">
      <alignment horizontal="center" vertical="top" wrapText="1"/>
    </xf>
    <xf numFmtId="0" fontId="11" fillId="2" borderId="1" xfId="0" applyFont="1" applyFill="1" applyBorder="1" applyAlignment="1">
      <alignment horizontal="left" vertical="center" wrapText="1" indent="1"/>
    </xf>
    <xf numFmtId="0" fontId="13" fillId="0" borderId="0" xfId="0" applyFont="1" applyFill="1" applyAlignment="1">
      <alignment horizontal="left" vertical="top" wrapText="1" indent="1"/>
    </xf>
    <xf numFmtId="0" fontId="7" fillId="0" borderId="0" xfId="0" applyFont="1"/>
    <xf numFmtId="166" fontId="7" fillId="0" borderId="0" xfId="2" applyNumberFormat="1" applyFont="1" applyFill="1" applyBorder="1" applyAlignment="1">
      <alignment vertical="top"/>
    </xf>
    <xf numFmtId="164" fontId="7" fillId="0" borderId="3" xfId="2" applyNumberFormat="1" applyFont="1" applyFill="1" applyBorder="1" applyAlignment="1">
      <alignment horizontal="right" vertical="top"/>
    </xf>
    <xf numFmtId="0" fontId="7" fillId="0" borderId="0" xfId="0" applyFont="1" applyFill="1" applyAlignment="1">
      <alignment horizontal="left" vertical="top" wrapText="1" indent="2"/>
    </xf>
    <xf numFmtId="164" fontId="13" fillId="0" borderId="6" xfId="2" applyNumberFormat="1" applyFont="1" applyFill="1" applyBorder="1" applyAlignment="1">
      <alignment horizontal="right" vertical="top"/>
    </xf>
    <xf numFmtId="0" fontId="5" fillId="4" borderId="0" xfId="0" applyFont="1" applyFill="1" applyAlignment="1">
      <alignment horizontal="left" indent="1"/>
    </xf>
    <xf numFmtId="164" fontId="7" fillId="4" borderId="0" xfId="2" applyNumberFormat="1" applyFont="1" applyFill="1" applyBorder="1" applyAlignment="1">
      <alignment horizontal="right" vertical="top"/>
    </xf>
    <xf numFmtId="0" fontId="4" fillId="4" borderId="0" xfId="0" applyFont="1" applyFill="1"/>
    <xf numFmtId="0" fontId="22" fillId="0" borderId="0" xfId="0" applyFont="1"/>
    <xf numFmtId="164" fontId="22" fillId="0" borderId="0" xfId="0" applyNumberFormat="1" applyFont="1"/>
    <xf numFmtId="0" fontId="1" fillId="0" borderId="0" xfId="1" applyAlignment="1" applyProtection="1"/>
    <xf numFmtId="0" fontId="4" fillId="0" borderId="0" xfId="0" applyFont="1" applyFill="1" applyBorder="1" applyAlignment="1">
      <alignment vertical="top"/>
    </xf>
    <xf numFmtId="0" fontId="7" fillId="0" borderId="0" xfId="0" applyFont="1" applyAlignment="1">
      <alignment horizontal="left" vertical="top" wrapText="1" indent="2"/>
    </xf>
    <xf numFmtId="0" fontId="7" fillId="0" borderId="0" xfId="0" applyFont="1" applyAlignment="1">
      <alignment horizontal="left" vertical="top" indent="2"/>
    </xf>
    <xf numFmtId="0" fontId="7" fillId="0" borderId="0" xfId="0" applyFont="1" applyFill="1" applyAlignment="1">
      <alignment horizontal="left" vertical="top" indent="2"/>
    </xf>
    <xf numFmtId="164" fontId="7" fillId="0" borderId="0" xfId="0" applyNumberFormat="1" applyFont="1" applyFill="1" applyBorder="1" applyAlignment="1">
      <alignment horizontal="right" vertical="top" wrapText="1"/>
    </xf>
    <xf numFmtId="164" fontId="9" fillId="0" borderId="0" xfId="0" applyNumberFormat="1" applyFont="1" applyAlignment="1">
      <alignment horizontal="left" vertical="top" wrapText="1" indent="1"/>
    </xf>
    <xf numFmtId="164" fontId="7" fillId="0" borderId="0" xfId="2" applyNumberFormat="1" applyFont="1" applyFill="1" applyBorder="1" applyAlignment="1">
      <alignment horizontal="right" vertical="center"/>
    </xf>
    <xf numFmtId="164" fontId="7" fillId="0" borderId="0" xfId="2" applyNumberFormat="1" applyFont="1" applyFill="1" applyBorder="1" applyAlignment="1">
      <alignment horizontal="center" vertical="top"/>
    </xf>
    <xf numFmtId="170" fontId="9" fillId="0" borderId="0" xfId="0" applyNumberFormat="1" applyFont="1" applyAlignment="1">
      <alignment horizontal="left" vertical="top" wrapText="1" indent="1"/>
    </xf>
    <xf numFmtId="0" fontId="19" fillId="3" borderId="0" xfId="0" applyFont="1" applyFill="1" applyAlignment="1">
      <alignment horizontal="left" vertical="top" wrapText="1" indent="1"/>
    </xf>
    <xf numFmtId="0" fontId="7" fillId="3" borderId="0" xfId="0" applyFont="1" applyFill="1" applyAlignment="1">
      <alignment horizontal="left" vertical="top" wrapText="1" indent="1"/>
    </xf>
    <xf numFmtId="164" fontId="24" fillId="0" borderId="0" xfId="2" applyNumberFormat="1" applyFont="1" applyFill="1" applyBorder="1" applyAlignment="1">
      <alignment horizontal="right" vertical="top"/>
    </xf>
    <xf numFmtId="0" fontId="0" fillId="0" borderId="0" xfId="0" applyFill="1"/>
    <xf numFmtId="0" fontId="17" fillId="3" borderId="0" xfId="0" applyFont="1" applyFill="1" applyAlignment="1">
      <alignment horizontal="left" vertical="top" wrapText="1" indent="1"/>
    </xf>
    <xf numFmtId="49" fontId="19" fillId="3" borderId="0" xfId="0" applyNumberFormat="1" applyFont="1" applyFill="1" applyAlignment="1">
      <alignment horizontal="left" vertical="top" wrapText="1" indent="1"/>
    </xf>
    <xf numFmtId="49" fontId="9" fillId="3" borderId="0" xfId="0" applyNumberFormat="1" applyFont="1" applyFill="1" applyAlignment="1">
      <alignment horizontal="left" vertical="top" wrapText="1" indent="1"/>
    </xf>
    <xf numFmtId="164" fontId="8" fillId="0" borderId="0" xfId="2" applyNumberFormat="1" applyFont="1" applyFill="1" applyBorder="1" applyAlignment="1">
      <alignment horizontal="right" vertical="top"/>
    </xf>
    <xf numFmtId="164" fontId="4" fillId="0" borderId="0" xfId="0" applyNumberFormat="1" applyFont="1" applyFill="1" applyBorder="1" applyAlignment="1">
      <alignment vertical="top"/>
    </xf>
    <xf numFmtId="0" fontId="25" fillId="0" borderId="0" xfId="1" applyFont="1" applyFill="1" applyAlignment="1" applyProtection="1"/>
    <xf numFmtId="0" fontId="8" fillId="0" borderId="0" xfId="0" applyFont="1" applyAlignment="1">
      <alignment wrapText="1"/>
    </xf>
    <xf numFmtId="0" fontId="9" fillId="0" borderId="0" xfId="0" applyFont="1" applyAlignment="1">
      <alignment wrapText="1"/>
    </xf>
    <xf numFmtId="0" fontId="23" fillId="0" borderId="0" xfId="0" applyFont="1" applyAlignment="1">
      <alignment wrapText="1"/>
    </xf>
    <xf numFmtId="0" fontId="26" fillId="0" borderId="0" xfId="0" applyFont="1"/>
    <xf numFmtId="0" fontId="11" fillId="2" borderId="1" xfId="0" applyFont="1" applyFill="1" applyBorder="1" applyAlignment="1">
      <alignment vertical="center" wrapText="1"/>
    </xf>
    <xf numFmtId="0" fontId="5" fillId="3" borderId="0" xfId="0" applyFont="1" applyFill="1"/>
    <xf numFmtId="0" fontId="13" fillId="0" borderId="0" xfId="0" applyFont="1" applyAlignment="1">
      <alignment vertical="top" wrapText="1"/>
    </xf>
    <xf numFmtId="0" fontId="17" fillId="3" borderId="0" xfId="0" applyFont="1" applyFill="1" applyAlignment="1">
      <alignment vertical="top" wrapText="1"/>
    </xf>
    <xf numFmtId="0" fontId="4" fillId="0" borderId="0" xfId="0" applyFont="1" applyAlignment="1">
      <alignment vertical="top"/>
    </xf>
    <xf numFmtId="3" fontId="13" fillId="0" borderId="0" xfId="0" applyNumberFormat="1" applyFont="1" applyBorder="1" applyAlignment="1">
      <alignment horizontal="right" vertical="top" wrapText="1"/>
    </xf>
    <xf numFmtId="0" fontId="7" fillId="0" borderId="0" xfId="0" applyFont="1" applyAlignment="1">
      <alignment horizontal="left" vertical="top" indent="1"/>
    </xf>
    <xf numFmtId="0" fontId="19" fillId="3" borderId="0" xfId="0" applyFont="1" applyFill="1" applyAlignment="1">
      <alignment horizontal="left" vertical="top" indent="1"/>
    </xf>
    <xf numFmtId="0" fontId="10" fillId="0" borderId="0" xfId="0" applyFont="1" applyAlignment="1">
      <alignment vertical="top" wrapText="1"/>
    </xf>
    <xf numFmtId="0" fontId="27" fillId="3" borderId="0" xfId="0" applyFont="1" applyFill="1" applyAlignment="1">
      <alignment vertical="top" wrapText="1"/>
    </xf>
    <xf numFmtId="0" fontId="7" fillId="0" borderId="0" xfId="0" applyFont="1" applyAlignment="1">
      <alignment vertical="top" wrapText="1"/>
    </xf>
    <xf numFmtId="0" fontId="19" fillId="3" borderId="0" xfId="0" applyFont="1" applyFill="1" applyAlignment="1">
      <alignment vertical="top" wrapText="1"/>
    </xf>
    <xf numFmtId="0" fontId="19" fillId="3" borderId="0" xfId="0" quotePrefix="1" applyFont="1" applyFill="1" applyAlignment="1">
      <alignment horizontal="left" vertical="top" indent="1"/>
    </xf>
    <xf numFmtId="0" fontId="19" fillId="3" borderId="0" xfId="0" quotePrefix="1" applyFont="1" applyFill="1" applyAlignment="1">
      <alignment horizontal="left" vertical="top" wrapText="1" indent="1"/>
    </xf>
    <xf numFmtId="49" fontId="7" fillId="0" borderId="0" xfId="0" applyNumberFormat="1" applyFont="1" applyAlignment="1">
      <alignment horizontal="left" vertical="top" wrapText="1" indent="1"/>
    </xf>
    <xf numFmtId="49" fontId="7" fillId="0" borderId="0" xfId="0" applyNumberFormat="1" applyFont="1" applyAlignment="1">
      <alignment horizontal="left" vertical="top" wrapText="1" indent="2"/>
    </xf>
    <xf numFmtId="49" fontId="19" fillId="3" borderId="0" xfId="0" applyNumberFormat="1" applyFont="1" applyFill="1" applyAlignment="1">
      <alignment horizontal="left" vertical="top" wrapText="1" indent="2"/>
    </xf>
    <xf numFmtId="49" fontId="7" fillId="0" borderId="0" xfId="0" applyNumberFormat="1" applyFont="1" applyAlignment="1">
      <alignment horizontal="left" vertical="top" wrapText="1" indent="3"/>
    </xf>
    <xf numFmtId="49" fontId="7" fillId="3" borderId="0" xfId="0" applyNumberFormat="1" applyFont="1" applyFill="1" applyAlignment="1">
      <alignment horizontal="left" vertical="top" wrapText="1" indent="2"/>
    </xf>
    <xf numFmtId="49" fontId="7" fillId="0" borderId="0" xfId="0" applyNumberFormat="1" applyFont="1" applyAlignment="1">
      <alignment horizontal="left" vertical="top" wrapText="1" indent="4"/>
    </xf>
    <xf numFmtId="49" fontId="19" fillId="3" borderId="0" xfId="0" applyNumberFormat="1" applyFont="1" applyFill="1" applyAlignment="1">
      <alignment horizontal="left" vertical="top" wrapText="1" indent="4"/>
    </xf>
    <xf numFmtId="49" fontId="7" fillId="0" borderId="0" xfId="0" applyNumberFormat="1" applyFont="1" applyFill="1" applyAlignment="1">
      <alignment horizontal="left" vertical="top" wrapText="1" indent="1"/>
    </xf>
    <xf numFmtId="0" fontId="28" fillId="0" borderId="0" xfId="0" applyFont="1"/>
    <xf numFmtId="164" fontId="7" fillId="0" borderId="5" xfId="2" applyNumberFormat="1" applyFont="1" applyFill="1" applyBorder="1" applyAlignment="1">
      <alignment horizontal="right" vertical="top"/>
    </xf>
    <xf numFmtId="49" fontId="8" fillId="0" borderId="0" xfId="0" applyNumberFormat="1" applyFont="1" applyAlignment="1">
      <alignment horizontal="left" vertical="top" wrapText="1" indent="1"/>
    </xf>
    <xf numFmtId="164" fontId="9" fillId="0" borderId="0" xfId="2" applyNumberFormat="1" applyFont="1" applyFill="1" applyBorder="1" applyAlignment="1">
      <alignment horizontal="right" vertical="top"/>
    </xf>
    <xf numFmtId="0" fontId="0" fillId="0" borderId="0" xfId="0" applyAlignment="1">
      <alignment horizontal="left" indent="1"/>
    </xf>
    <xf numFmtId="0" fontId="30" fillId="3" borderId="0" xfId="0" applyFont="1" applyFill="1" applyAlignment="1">
      <alignment horizontal="left" indent="1"/>
    </xf>
    <xf numFmtId="49" fontId="31" fillId="0" borderId="0" xfId="0" applyNumberFormat="1" applyFont="1" applyAlignment="1">
      <alignment horizontal="left" vertical="top" wrapText="1" indent="1"/>
    </xf>
    <xf numFmtId="49" fontId="17" fillId="3" borderId="0" xfId="0" applyNumberFormat="1" applyFont="1" applyFill="1" applyAlignment="1">
      <alignment horizontal="left" vertical="top" wrapText="1" indent="1"/>
    </xf>
    <xf numFmtId="0" fontId="32" fillId="0" borderId="0" xfId="0" applyFont="1" applyAlignment="1">
      <alignment horizontal="right" wrapText="1"/>
    </xf>
    <xf numFmtId="49" fontId="13" fillId="0" borderId="0" xfId="0" applyNumberFormat="1" applyFont="1" applyAlignment="1">
      <alignment horizontal="left" vertical="top" wrapText="1" indent="1"/>
    </xf>
    <xf numFmtId="49" fontId="31" fillId="0" borderId="0" xfId="0" applyNumberFormat="1" applyFont="1" applyFill="1" applyAlignment="1">
      <alignment horizontal="left" vertical="top" wrapText="1" indent="1"/>
    </xf>
    <xf numFmtId="49" fontId="33" fillId="3" borderId="0" xfId="0" applyNumberFormat="1" applyFont="1" applyFill="1" applyAlignment="1">
      <alignment horizontal="left" vertical="top" wrapText="1" indent="1"/>
    </xf>
    <xf numFmtId="49" fontId="13" fillId="0" borderId="0" xfId="0" applyNumberFormat="1" applyFont="1" applyFill="1" applyAlignment="1">
      <alignment horizontal="left" vertical="top" wrapText="1" indent="1"/>
    </xf>
    <xf numFmtId="164" fontId="34" fillId="0" borderId="4" xfId="2" applyNumberFormat="1" applyFont="1" applyFill="1" applyBorder="1" applyAlignment="1">
      <alignment horizontal="right" vertical="top"/>
    </xf>
    <xf numFmtId="49" fontId="13" fillId="0" borderId="0" xfId="0" applyNumberFormat="1" applyFont="1" applyAlignment="1">
      <alignment horizontal="left" vertical="top" wrapText="1" indent="4"/>
    </xf>
    <xf numFmtId="49" fontId="17" fillId="3" borderId="0" xfId="0" applyNumberFormat="1" applyFont="1" applyFill="1" applyAlignment="1">
      <alignment horizontal="left" vertical="top" wrapText="1" indent="4"/>
    </xf>
    <xf numFmtId="0" fontId="34" fillId="0" borderId="0" xfId="0" applyFont="1" applyAlignment="1">
      <alignment horizontal="right"/>
    </xf>
    <xf numFmtId="164" fontId="34" fillId="0" borderId="0" xfId="2" applyNumberFormat="1" applyFont="1" applyFill="1" applyBorder="1" applyAlignment="1">
      <alignment horizontal="right" vertical="top"/>
    </xf>
    <xf numFmtId="166" fontId="34" fillId="0" borderId="0" xfId="2" applyNumberFormat="1" applyFont="1" applyFill="1" applyBorder="1" applyAlignment="1">
      <alignment horizontal="right" vertical="top"/>
    </xf>
    <xf numFmtId="0" fontId="35" fillId="0" borderId="0" xfId="0" applyFont="1"/>
    <xf numFmtId="0" fontId="19" fillId="0" borderId="0" xfId="0" applyFont="1" applyAlignment="1">
      <alignment horizontal="left" vertical="top" wrapText="1" indent="1"/>
    </xf>
    <xf numFmtId="169" fontId="7" fillId="0" borderId="0" xfId="2" applyNumberFormat="1" applyFont="1" applyFill="1" applyBorder="1" applyAlignment="1">
      <alignment horizontal="right" vertical="top"/>
    </xf>
    <xf numFmtId="0" fontId="37" fillId="0" borderId="0" xfId="0" applyFont="1" applyAlignment="1">
      <alignment wrapText="1"/>
    </xf>
    <xf numFmtId="0" fontId="38" fillId="0" borderId="0" xfId="0" applyFont="1" applyAlignment="1">
      <alignment wrapText="1"/>
    </xf>
    <xf numFmtId="0" fontId="39" fillId="2" borderId="0" xfId="0" applyFont="1" applyFill="1" applyAlignment="1">
      <alignment vertical="center"/>
    </xf>
    <xf numFmtId="0" fontId="14" fillId="2" borderId="0" xfId="0" applyFont="1" applyFill="1" applyAlignment="1">
      <alignment horizontal="center" vertical="center" wrapText="1"/>
    </xf>
    <xf numFmtId="0" fontId="4" fillId="3" borderId="0" xfId="0" applyFont="1" applyFill="1" applyAlignment="1">
      <alignment vertical="center"/>
    </xf>
    <xf numFmtId="0" fontId="5" fillId="3" borderId="0" xfId="0" applyFont="1" applyFill="1" applyAlignment="1">
      <alignment vertical="center"/>
    </xf>
    <xf numFmtId="0" fontId="2" fillId="3" borderId="0" xfId="1" applyFont="1" applyFill="1" applyAlignment="1" applyProtection="1">
      <alignment horizontal="center" vertical="center"/>
    </xf>
    <xf numFmtId="0" fontId="2" fillId="0" borderId="0" xfId="1" applyFont="1" applyAlignment="1" applyProtection="1">
      <alignment horizontal="center" vertical="center"/>
    </xf>
    <xf numFmtId="168" fontId="15" fillId="0" borderId="0" xfId="4" applyNumberFormat="1" applyFont="1"/>
    <xf numFmtId="164" fontId="17" fillId="0" borderId="6" xfId="5" applyNumberFormat="1" applyFont="1" applyFill="1" applyBorder="1" applyAlignment="1">
      <alignment horizontal="right" vertical="top"/>
    </xf>
    <xf numFmtId="164" fontId="17" fillId="0" borderId="0" xfId="5" applyNumberFormat="1" applyFont="1" applyFill="1" applyBorder="1" applyAlignment="1">
      <alignment horizontal="right" vertical="top"/>
    </xf>
    <xf numFmtId="164" fontId="19" fillId="0" borderId="0" xfId="5" applyNumberFormat="1" applyFont="1" applyFill="1" applyBorder="1" applyAlignment="1">
      <alignment horizontal="right" vertical="top"/>
    </xf>
    <xf numFmtId="164" fontId="7" fillId="0" borderId="4" xfId="5" applyNumberFormat="1" applyFont="1" applyFill="1" applyBorder="1" applyAlignment="1">
      <alignment horizontal="right" vertical="top"/>
    </xf>
    <xf numFmtId="164" fontId="7" fillId="0" borderId="0" xfId="5" applyNumberFormat="1" applyFont="1" applyFill="1" applyBorder="1" applyAlignment="1">
      <alignment horizontal="right" vertical="top"/>
    </xf>
    <xf numFmtId="164" fontId="16" fillId="0" borderId="6" xfId="5" applyNumberFormat="1" applyFont="1" applyFill="1" applyBorder="1" applyAlignment="1">
      <alignment horizontal="right" vertical="top"/>
    </xf>
    <xf numFmtId="164" fontId="16" fillId="0" borderId="0" xfId="5" applyNumberFormat="1" applyFont="1" applyFill="1" applyBorder="1" applyAlignment="1">
      <alignment horizontal="right" vertical="top"/>
    </xf>
    <xf numFmtId="164" fontId="24" fillId="0" borderId="0" xfId="5" applyNumberFormat="1" applyFont="1" applyFill="1" applyBorder="1" applyAlignment="1">
      <alignment horizontal="right" vertical="top"/>
    </xf>
    <xf numFmtId="164" fontId="7" fillId="5" borderId="0" xfId="2" applyNumberFormat="1" applyFont="1" applyFill="1" applyBorder="1" applyAlignment="1">
      <alignment horizontal="right" vertical="top"/>
    </xf>
    <xf numFmtId="0" fontId="4" fillId="5" borderId="0" xfId="0" applyFont="1" applyFill="1"/>
    <xf numFmtId="0" fontId="0" fillId="5" borderId="0" xfId="0" applyFill="1"/>
    <xf numFmtId="0" fontId="1" fillId="5" borderId="0" xfId="1" applyFill="1" applyAlignment="1" applyProtection="1"/>
    <xf numFmtId="168" fontId="7" fillId="0" borderId="0" xfId="4" applyNumberFormat="1" applyFont="1" applyBorder="1" applyAlignment="1">
      <alignment horizontal="right" vertical="top" wrapText="1"/>
    </xf>
    <xf numFmtId="164" fontId="10" fillId="0" borderId="0" xfId="2" applyNumberFormat="1" applyFont="1" applyFill="1" applyBorder="1" applyAlignment="1">
      <alignment horizontal="right" vertical="top"/>
    </xf>
    <xf numFmtId="168" fontId="7" fillId="0" borderId="0" xfId="4" applyNumberFormat="1" applyFont="1" applyFill="1" applyBorder="1" applyAlignment="1">
      <alignment horizontal="right" vertical="top"/>
    </xf>
    <xf numFmtId="0" fontId="26" fillId="5" borderId="0" xfId="0" applyFont="1" applyFill="1"/>
    <xf numFmtId="164" fontId="19" fillId="0" borderId="0" xfId="2" applyNumberFormat="1" applyFont="1" applyFill="1" applyBorder="1" applyAlignment="1">
      <alignment horizontal="right" vertical="top"/>
    </xf>
    <xf numFmtId="3" fontId="1" fillId="0" borderId="0" xfId="1" applyNumberFormat="1" applyFill="1" applyAlignment="1" applyProtection="1"/>
    <xf numFmtId="9" fontId="7" fillId="0" borderId="0" xfId="4" applyFont="1" applyFill="1" applyBorder="1" applyAlignment="1">
      <alignment vertical="top"/>
    </xf>
    <xf numFmtId="0" fontId="9" fillId="0" borderId="0" xfId="0" applyFont="1" applyAlignment="1">
      <alignment horizontal="left" wrapText="1" indent="1"/>
    </xf>
    <xf numFmtId="0" fontId="19" fillId="0" borderId="0" xfId="0" applyFont="1" applyFill="1" applyBorder="1" applyAlignment="1">
      <alignment horizontal="right" vertical="top" wrapText="1"/>
    </xf>
    <xf numFmtId="164" fontId="19" fillId="0" borderId="0" xfId="2" applyNumberFormat="1" applyFont="1" applyFill="1" applyBorder="1" applyAlignment="1">
      <alignment vertical="top"/>
    </xf>
    <xf numFmtId="164" fontId="19" fillId="0" borderId="3" xfId="2" applyNumberFormat="1" applyFont="1" applyFill="1" applyBorder="1" applyAlignment="1">
      <alignment vertical="top"/>
    </xf>
    <xf numFmtId="0" fontId="17" fillId="0" borderId="0" xfId="0" applyFont="1" applyAlignment="1">
      <alignment horizontal="left" vertical="top" wrapText="1" indent="1"/>
    </xf>
    <xf numFmtId="164" fontId="17" fillId="0" borderId="0" xfId="2" applyNumberFormat="1" applyFont="1" applyFill="1" applyBorder="1" applyAlignment="1">
      <alignment vertical="top"/>
    </xf>
    <xf numFmtId="164" fontId="19" fillId="0" borderId="4" xfId="2" applyNumberFormat="1" applyFont="1" applyFill="1" applyBorder="1" applyAlignment="1">
      <alignment vertical="top"/>
    </xf>
    <xf numFmtId="164" fontId="19" fillId="0" borderId="5" xfId="2" applyNumberFormat="1" applyFont="1" applyFill="1" applyBorder="1" applyAlignment="1">
      <alignment vertical="top"/>
    </xf>
    <xf numFmtId="0" fontId="19" fillId="0" borderId="0" xfId="0" quotePrefix="1" applyFont="1" applyAlignment="1">
      <alignment horizontal="left" vertical="top" wrapText="1" indent="1"/>
    </xf>
    <xf numFmtId="0" fontId="5" fillId="3" borderId="0" xfId="0" applyFont="1" applyFill="1" applyAlignment="1">
      <alignment horizontal="left" indent="1"/>
    </xf>
    <xf numFmtId="164" fontId="19" fillId="0" borderId="3" xfId="2" applyNumberFormat="1" applyFont="1" applyFill="1" applyBorder="1" applyAlignment="1">
      <alignment horizontal="right" vertical="top"/>
    </xf>
    <xf numFmtId="164" fontId="19" fillId="0" borderId="0" xfId="5" applyNumberFormat="1" applyFont="1" applyFill="1" applyBorder="1" applyAlignment="1">
      <alignment vertical="top"/>
    </xf>
    <xf numFmtId="164" fontId="19" fillId="0" borderId="0" xfId="5" applyNumberFormat="1" applyFont="1" applyFill="1" applyBorder="1" applyAlignment="1">
      <alignment vertical="center"/>
    </xf>
    <xf numFmtId="164" fontId="19" fillId="0" borderId="4" xfId="2" applyNumberFormat="1" applyFont="1" applyFill="1" applyBorder="1" applyAlignment="1">
      <alignment horizontal="right" vertical="top"/>
    </xf>
    <xf numFmtId="164" fontId="19" fillId="0" borderId="4" xfId="5" applyNumberFormat="1" applyFont="1" applyFill="1" applyBorder="1" applyAlignment="1">
      <alignment vertical="top"/>
    </xf>
    <xf numFmtId="0" fontId="18" fillId="3" borderId="0" xfId="0" applyFont="1" applyFill="1" applyAlignment="1">
      <alignment horizontal="left" vertical="top" wrapText="1" indent="1"/>
    </xf>
    <xf numFmtId="164" fontId="19" fillId="0" borderId="4" xfId="5" applyNumberFormat="1" applyFont="1" applyFill="1" applyBorder="1" applyAlignment="1">
      <alignment horizontal="right" vertical="top"/>
    </xf>
    <xf numFmtId="9" fontId="7" fillId="0" borderId="0" xfId="4" applyFont="1" applyFill="1" applyBorder="1" applyAlignment="1">
      <alignment horizontal="right" vertical="top"/>
    </xf>
    <xf numFmtId="0" fontId="5" fillId="0" borderId="0" xfId="0" applyFont="1" applyFill="1" applyBorder="1" applyAlignment="1">
      <alignment vertical="top"/>
    </xf>
    <xf numFmtId="164" fontId="5" fillId="0" borderId="0" xfId="0" applyNumberFormat="1" applyFont="1" applyFill="1" applyBorder="1" applyAlignment="1">
      <alignment vertical="top"/>
    </xf>
    <xf numFmtId="0" fontId="5" fillId="0" borderId="0" xfId="0" applyFont="1" applyBorder="1" applyAlignment="1">
      <alignment vertical="top"/>
    </xf>
    <xf numFmtId="0" fontId="13" fillId="3" borderId="0" xfId="0" applyFont="1" applyFill="1" applyAlignment="1">
      <alignment horizontal="left" vertical="top" wrapText="1" indent="1"/>
    </xf>
    <xf numFmtId="0" fontId="7" fillId="3" borderId="0" xfId="0" applyFont="1" applyFill="1" applyAlignment="1">
      <alignment horizontal="left" vertical="top" wrapText="1" indent="2"/>
    </xf>
    <xf numFmtId="0" fontId="19" fillId="3" borderId="0" xfId="0" applyFont="1" applyFill="1" applyAlignment="1">
      <alignment horizontal="left" vertical="top" wrapText="1" indent="2"/>
    </xf>
    <xf numFmtId="164" fontId="19" fillId="0" borderId="5" xfId="2" applyNumberFormat="1" applyFont="1" applyFill="1" applyBorder="1" applyAlignment="1">
      <alignment horizontal="right" vertical="top"/>
    </xf>
    <xf numFmtId="164" fontId="17" fillId="0" borderId="0" xfId="2" applyNumberFormat="1" applyFont="1" applyFill="1" applyBorder="1" applyAlignment="1">
      <alignment horizontal="right" vertical="top"/>
    </xf>
    <xf numFmtId="164" fontId="19" fillId="0" borderId="0" xfId="2" applyNumberFormat="1" applyFont="1" applyFill="1" applyBorder="1" applyAlignment="1">
      <alignment horizontal="center" vertical="top"/>
    </xf>
    <xf numFmtId="164" fontId="19" fillId="0" borderId="0" xfId="2" applyNumberFormat="1" applyFont="1" applyFill="1" applyBorder="1" applyAlignment="1">
      <alignment horizontal="right" vertical="center"/>
    </xf>
    <xf numFmtId="164" fontId="19" fillId="0" borderId="5" xfId="5" applyNumberFormat="1" applyFont="1" applyFill="1" applyBorder="1" applyAlignment="1">
      <alignment horizontal="right" vertical="top"/>
    </xf>
    <xf numFmtId="0" fontId="7" fillId="0" borderId="0" xfId="0" applyFont="1" applyBorder="1" applyAlignment="1">
      <alignment horizontal="left" vertical="top" wrapText="1" indent="1"/>
    </xf>
    <xf numFmtId="0" fontId="19" fillId="3" borderId="0" xfId="0" applyFont="1" applyFill="1" applyBorder="1" applyAlignment="1">
      <alignment horizontal="left" vertical="top" wrapText="1" indent="1"/>
    </xf>
    <xf numFmtId="164" fontId="19" fillId="0" borderId="4" xfId="2" applyNumberFormat="1" applyFont="1" applyFill="1" applyBorder="1" applyAlignment="1">
      <alignment horizontal="right" vertical="center"/>
    </xf>
    <xf numFmtId="0" fontId="19" fillId="3" borderId="0" xfId="0" applyFont="1" applyFill="1" applyAlignment="1">
      <alignment horizontal="left" vertical="center" wrapText="1" indent="1"/>
    </xf>
    <xf numFmtId="49" fontId="42" fillId="0" borderId="0" xfId="0" applyNumberFormat="1" applyFont="1" applyAlignment="1">
      <alignment horizontal="left" vertical="top" wrapText="1" indent="1"/>
    </xf>
    <xf numFmtId="49" fontId="43" fillId="3" borderId="0" xfId="0" applyNumberFormat="1" applyFont="1" applyFill="1" applyAlignment="1">
      <alignment horizontal="left" vertical="top" wrapText="1" indent="1"/>
    </xf>
    <xf numFmtId="9" fontId="8" fillId="0" borderId="0" xfId="4" applyFont="1" applyFill="1" applyBorder="1" applyAlignment="1">
      <alignment horizontal="right" vertical="top"/>
    </xf>
    <xf numFmtId="10" fontId="7" fillId="0" borderId="0" xfId="4" applyNumberFormat="1" applyFont="1" applyFill="1" applyBorder="1" applyAlignment="1">
      <alignment horizontal="right" vertical="top"/>
    </xf>
    <xf numFmtId="0" fontId="7" fillId="5" borderId="0" xfId="0" applyFont="1" applyFill="1"/>
    <xf numFmtId="166" fontId="7" fillId="0" borderId="0" xfId="5" applyNumberFormat="1" applyFont="1" applyFill="1" applyBorder="1" applyAlignment="1">
      <alignment vertical="top"/>
    </xf>
    <xf numFmtId="172" fontId="7" fillId="0" borderId="0" xfId="5" applyNumberFormat="1" applyFont="1" applyFill="1" applyBorder="1" applyAlignment="1">
      <alignment vertical="top"/>
    </xf>
    <xf numFmtId="166" fontId="7" fillId="0" borderId="0" xfId="5" applyNumberFormat="1" applyFont="1" applyFill="1" applyBorder="1" applyAlignment="1">
      <alignment horizontal="left" vertical="top"/>
    </xf>
    <xf numFmtId="0" fontId="29" fillId="0" borderId="0" xfId="0" applyFont="1" applyAlignment="1">
      <alignment horizontal="left" wrapText="1" indent="1"/>
    </xf>
    <xf numFmtId="164" fontId="19" fillId="0" borderId="0" xfId="5" applyNumberFormat="1" applyFont="1" applyFill="1" applyBorder="1" applyAlignment="1">
      <alignment horizontal="right" vertical="center"/>
    </xf>
    <xf numFmtId="164" fontId="24" fillId="0" borderId="0" xfId="5" applyNumberFormat="1" applyFont="1" applyFill="1" applyBorder="1" applyAlignment="1">
      <alignment horizontal="right" vertical="center"/>
    </xf>
    <xf numFmtId="0" fontId="8" fillId="5" borderId="0" xfId="0" applyFont="1" applyFill="1"/>
    <xf numFmtId="164" fontId="4" fillId="0" borderId="0" xfId="2" applyNumberFormat="1" applyFont="1" applyFill="1" applyBorder="1" applyAlignment="1">
      <alignment horizontal="right" vertical="top"/>
    </xf>
    <xf numFmtId="9" fontId="4" fillId="0" borderId="0" xfId="4" applyFont="1" applyFill="1" applyBorder="1" applyAlignment="1">
      <alignment horizontal="right" vertical="top"/>
    </xf>
    <xf numFmtId="164" fontId="0" fillId="0" borderId="0" xfId="0" applyNumberFormat="1"/>
    <xf numFmtId="167" fontId="12" fillId="2" borderId="2" xfId="3" applyNumberFormat="1" applyFont="1" applyFill="1" applyBorder="1" applyAlignment="1">
      <alignment horizontal="center" vertical="center" wrapText="1"/>
    </xf>
    <xf numFmtId="164" fontId="9" fillId="0" borderId="0" xfId="0" applyNumberFormat="1" applyFont="1" applyAlignment="1">
      <alignment horizontal="left" vertical="top" wrapText="1"/>
    </xf>
    <xf numFmtId="0" fontId="14" fillId="0" borderId="0" xfId="0" applyFont="1" applyAlignment="1">
      <alignment horizontal="left" vertical="top" wrapText="1" indent="1"/>
    </xf>
    <xf numFmtId="0" fontId="14" fillId="3" borderId="0" xfId="0" applyFont="1" applyFill="1" applyAlignment="1">
      <alignment horizontal="left" vertical="top" wrapText="1" indent="1"/>
    </xf>
    <xf numFmtId="164" fontId="14" fillId="0" borderId="0" xfId="2" applyNumberFormat="1" applyFont="1" applyFill="1" applyBorder="1" applyAlignment="1">
      <alignment vertical="top"/>
    </xf>
    <xf numFmtId="165" fontId="17" fillId="0" borderId="0" xfId="2" applyNumberFormat="1" applyFont="1" applyFill="1" applyBorder="1" applyAlignment="1">
      <alignment vertical="top"/>
    </xf>
    <xf numFmtId="0" fontId="44" fillId="0" borderId="0" xfId="0" applyFont="1" applyAlignment="1">
      <alignment wrapText="1"/>
    </xf>
    <xf numFmtId="165" fontId="44" fillId="0" borderId="0" xfId="2" applyNumberFormat="1" applyFont="1" applyFill="1" applyBorder="1" applyAlignment="1">
      <alignment vertical="top"/>
    </xf>
    <xf numFmtId="171" fontId="45" fillId="0" borderId="0" xfId="2" applyNumberFormat="1" applyFont="1" applyFill="1" applyBorder="1" applyAlignment="1">
      <alignment vertical="top"/>
    </xf>
    <xf numFmtId="0" fontId="46" fillId="0" borderId="0" xfId="0" applyFont="1"/>
    <xf numFmtId="164" fontId="47" fillId="0" borderId="0" xfId="0" applyNumberFormat="1" applyFont="1"/>
    <xf numFmtId="165" fontId="17" fillId="0" borderId="0" xfId="2" applyNumberFormat="1" applyFont="1" applyFill="1" applyBorder="1" applyAlignment="1">
      <alignment horizontal="right" vertical="top"/>
    </xf>
    <xf numFmtId="0" fontId="18" fillId="0" borderId="0" xfId="0" applyFont="1" applyFill="1" applyAlignment="1">
      <alignment horizontal="left" vertical="center" wrapText="1" indent="1"/>
    </xf>
    <xf numFmtId="0" fontId="18" fillId="3" borderId="0" xfId="0" applyFont="1" applyFill="1" applyAlignment="1">
      <alignment horizontal="left" vertical="center" wrapText="1" indent="1"/>
    </xf>
    <xf numFmtId="164" fontId="17" fillId="0" borderId="0" xfId="5" applyNumberFormat="1" applyFont="1" applyFill="1" applyBorder="1" applyAlignment="1">
      <alignment horizontal="right" vertical="center"/>
    </xf>
    <xf numFmtId="0" fontId="19" fillId="0" borderId="0" xfId="0" applyFont="1" applyFill="1" applyAlignment="1">
      <alignment horizontal="left" vertical="center" wrapText="1" indent="1"/>
    </xf>
    <xf numFmtId="0" fontId="20" fillId="0" borderId="0" xfId="0" applyFont="1" applyFill="1" applyAlignment="1">
      <alignment horizontal="left" vertical="center" wrapText="1" indent="1"/>
    </xf>
    <xf numFmtId="0" fontId="14" fillId="0" borderId="0" xfId="0" applyFont="1" applyFill="1" applyAlignment="1">
      <alignment horizontal="left" vertical="top" wrapText="1" indent="1"/>
    </xf>
    <xf numFmtId="164" fontId="14" fillId="0" borderId="0" xfId="5" applyNumberFormat="1" applyFont="1" applyFill="1" applyBorder="1" applyAlignment="1">
      <alignment horizontal="right" vertical="top"/>
    </xf>
    <xf numFmtId="164" fontId="14" fillId="0" borderId="0" xfId="2" applyNumberFormat="1" applyFont="1" applyFill="1" applyBorder="1" applyAlignment="1">
      <alignment horizontal="right" vertical="top"/>
    </xf>
    <xf numFmtId="164" fontId="14" fillId="0" borderId="7" xfId="2" applyNumberFormat="1" applyFont="1" applyFill="1" applyBorder="1" applyAlignment="1">
      <alignment horizontal="right" vertical="top"/>
    </xf>
    <xf numFmtId="0" fontId="7" fillId="0" borderId="0" xfId="0" quotePrefix="1" applyFont="1" applyAlignment="1">
      <alignment horizontal="left" vertical="top" indent="1"/>
    </xf>
    <xf numFmtId="0" fontId="48" fillId="0" borderId="0" xfId="0" applyFont="1" applyAlignment="1">
      <alignment vertical="top" wrapText="1"/>
    </xf>
    <xf numFmtId="0" fontId="48" fillId="3" borderId="0" xfId="0" applyFont="1" applyFill="1" applyAlignment="1">
      <alignment vertical="top" wrapText="1"/>
    </xf>
    <xf numFmtId="164" fontId="48" fillId="0" borderId="0" xfId="2" applyNumberFormat="1" applyFont="1" applyFill="1" applyBorder="1" applyAlignment="1">
      <alignment horizontal="right" vertical="top"/>
    </xf>
    <xf numFmtId="49" fontId="14" fillId="0" borderId="0" xfId="0" applyNumberFormat="1" applyFont="1" applyAlignment="1">
      <alignment horizontal="left" vertical="top" wrapText="1" indent="1"/>
    </xf>
    <xf numFmtId="49" fontId="14" fillId="3" borderId="0" xfId="0" applyNumberFormat="1" applyFont="1" applyFill="1" applyAlignment="1">
      <alignment horizontal="left" vertical="top" wrapText="1" indent="1"/>
    </xf>
    <xf numFmtId="164" fontId="49" fillId="0" borderId="0" xfId="2" applyNumberFormat="1" applyFont="1" applyFill="1" applyBorder="1" applyAlignment="1">
      <alignment horizontal="right" vertical="top"/>
    </xf>
    <xf numFmtId="49" fontId="14" fillId="0" borderId="0" xfId="0" applyNumberFormat="1" applyFont="1" applyAlignment="1">
      <alignment horizontal="left" vertical="center" wrapText="1"/>
    </xf>
    <xf numFmtId="49" fontId="14" fillId="3" borderId="0" xfId="0" applyNumberFormat="1" applyFont="1" applyFill="1" applyAlignment="1">
      <alignment horizontal="left" vertical="center" wrapText="1"/>
    </xf>
    <xf numFmtId="0" fontId="14" fillId="0" borderId="0" xfId="0" applyFont="1" applyBorder="1" applyAlignment="1">
      <alignment horizontal="left" vertical="top" wrapText="1" indent="1"/>
    </xf>
    <xf numFmtId="0" fontId="14" fillId="3" borderId="0" xfId="0" applyFont="1" applyFill="1" applyBorder="1" applyAlignment="1">
      <alignment horizontal="left" vertical="top" wrapText="1" indent="1"/>
    </xf>
    <xf numFmtId="164" fontId="7" fillId="0" borderId="0" xfId="4" applyNumberFormat="1" applyFont="1" applyFill="1" applyBorder="1" applyAlignment="1">
      <alignment horizontal="right" vertical="top"/>
    </xf>
    <xf numFmtId="0" fontId="19" fillId="0" borderId="0" xfId="0" applyFont="1" applyAlignment="1">
      <alignment vertical="top" wrapText="1"/>
    </xf>
    <xf numFmtId="0" fontId="36" fillId="0" borderId="0" xfId="0" applyFont="1" applyAlignment="1">
      <alignment vertical="top" wrapText="1"/>
    </xf>
    <xf numFmtId="164" fontId="36" fillId="0" borderId="0" xfId="0" applyNumberFormat="1" applyFont="1" applyAlignment="1">
      <alignment vertical="top" wrapText="1"/>
    </xf>
    <xf numFmtId="166" fontId="14" fillId="0" borderId="0" xfId="2" applyNumberFormat="1" applyFont="1" applyFill="1" applyBorder="1" applyAlignment="1">
      <alignment horizontal="right" vertical="center"/>
    </xf>
    <xf numFmtId="166" fontId="14" fillId="0" borderId="0" xfId="2" applyNumberFormat="1" applyFont="1" applyFill="1" applyBorder="1" applyAlignment="1">
      <alignment horizontal="right" vertical="top"/>
    </xf>
    <xf numFmtId="0" fontId="50" fillId="0" borderId="0" xfId="0" applyFont="1" applyFill="1" applyAlignment="1">
      <alignment vertical="top"/>
    </xf>
    <xf numFmtId="0" fontId="51" fillId="0" borderId="0" xfId="0" applyFont="1" applyAlignment="1">
      <alignment horizontal="center" vertical="center" wrapText="1"/>
    </xf>
    <xf numFmtId="164" fontId="48" fillId="0" borderId="0" xfId="2" applyNumberFormat="1" applyFont="1" applyFill="1" applyBorder="1" applyAlignment="1">
      <alignment horizontal="right" vertical="center"/>
    </xf>
    <xf numFmtId="0" fontId="53" fillId="0" borderId="0" xfId="0" applyFont="1" applyAlignment="1">
      <alignment horizontal="left" vertical="center" indent="3" readingOrder="1"/>
    </xf>
    <xf numFmtId="0" fontId="52" fillId="0" borderId="0" xfId="0" applyFont="1"/>
    <xf numFmtId="3" fontId="54" fillId="0" borderId="0" xfId="0" applyNumberFormat="1" applyFont="1"/>
    <xf numFmtId="168" fontId="22" fillId="0" borderId="0" xfId="0" applyNumberFormat="1" applyFont="1"/>
    <xf numFmtId="164" fontId="55" fillId="0" borderId="0" xfId="2" applyNumberFormat="1" applyFont="1" applyFill="1" applyBorder="1" applyAlignment="1">
      <alignment horizontal="right" vertical="top"/>
    </xf>
    <xf numFmtId="164" fontId="56" fillId="0" borderId="0" xfId="2" applyNumberFormat="1" applyFont="1" applyFill="1" applyBorder="1" applyAlignment="1">
      <alignment horizontal="right" vertical="top"/>
    </xf>
    <xf numFmtId="0" fontId="19" fillId="0" borderId="0" xfId="0" applyFont="1"/>
    <xf numFmtId="0" fontId="57" fillId="0" borderId="0" xfId="0" applyFont="1"/>
    <xf numFmtId="164" fontId="14" fillId="0" borderId="8" xfId="2" applyNumberFormat="1" applyFont="1" applyFill="1" applyBorder="1" applyAlignment="1">
      <alignment horizontal="right" vertical="top"/>
    </xf>
    <xf numFmtId="0" fontId="23" fillId="3" borderId="0" xfId="0" applyFont="1" applyFill="1" applyAlignment="1">
      <alignment horizontal="left" vertical="center" wrapText="1" indent="1"/>
    </xf>
    <xf numFmtId="0" fontId="58" fillId="0" borderId="0" xfId="0" applyFont="1" applyAlignment="1">
      <alignment horizontal="left" vertical="center" readingOrder="1"/>
    </xf>
    <xf numFmtId="164" fontId="35" fillId="0" borderId="0" xfId="0" applyNumberFormat="1" applyFont="1"/>
    <xf numFmtId="0" fontId="19" fillId="0" borderId="0" xfId="0" applyFont="1" applyAlignment="1">
      <alignment horizontal="left" wrapText="1"/>
    </xf>
    <xf numFmtId="0" fontId="10" fillId="0" borderId="0" xfId="0" applyFont="1" applyAlignment="1">
      <alignment horizontal="center"/>
    </xf>
  </cellXfs>
  <cellStyles count="7">
    <cellStyle name="Dziesiętny 3" xfId="2"/>
    <cellStyle name="Dziesiętny 3 2" xfId="5"/>
    <cellStyle name="Hiperłącze" xfId="1" builtinId="8"/>
    <cellStyle name="Normalny" xfId="0" builtinId="0"/>
    <cellStyle name="Normalny 2" xfId="3"/>
    <cellStyle name="Procentowy 2" xfId="4"/>
    <cellStyle name="Procentowy 5" xfId="6"/>
  </cellStyles>
  <dxfs count="0"/>
  <tableStyles count="0" defaultTableStyle="TableStyleMedium2" defaultPivotStyle="PivotStyleLight16"/>
  <colors>
    <mruColors>
      <color rgb="FF9BBB59"/>
      <color rgb="FF99CC00"/>
      <color rgb="FF00B050"/>
      <color rgb="FF008080"/>
      <color rgb="FF177B57"/>
      <color rgb="FFFFFFCC"/>
      <color rgb="FFB9CDE5"/>
      <color rgb="FFC4BD97"/>
      <color rgb="FFA6A6A6"/>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3667125</xdr:colOff>
      <xdr:row>0</xdr:row>
      <xdr:rowOff>133350</xdr:rowOff>
    </xdr:from>
    <xdr:to>
      <xdr:col>4</xdr:col>
      <xdr:colOff>635</xdr:colOff>
      <xdr:row>0</xdr:row>
      <xdr:rowOff>417195</xdr:rowOff>
    </xdr:to>
    <xdr:pic>
      <xdr:nvPicPr>
        <xdr:cNvPr id="3" name="Image 7" descr="BGZ_BNPP_BL_Qa.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775" y="133350"/>
          <a:ext cx="1457960" cy="283845"/>
        </a:xfrm>
        <a:prstGeom prst="rect">
          <a:avLst/>
        </a:prstGeom>
        <a:solidFill>
          <a:schemeClr val="bg1"/>
        </a:solid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003300"/>
    <pageSetUpPr fitToPage="1"/>
  </sheetPr>
  <dimension ref="B1:G30"/>
  <sheetViews>
    <sheetView showGridLines="0" tabSelected="1" zoomScale="85" zoomScaleNormal="85" workbookViewId="0">
      <selection activeCell="B1" sqref="B1"/>
    </sheetView>
  </sheetViews>
  <sheetFormatPr defaultColWidth="10.28515625" defaultRowHeight="14.25"/>
  <cols>
    <col min="1" max="1" width="2.7109375" style="2" customWidth="1"/>
    <col min="2" max="2" width="69.5703125" style="2" customWidth="1"/>
    <col min="3" max="3" width="61.140625" style="42" customWidth="1"/>
    <col min="4" max="4" width="15.7109375" style="1" customWidth="1"/>
    <col min="5" max="7" width="10.28515625" style="2" customWidth="1"/>
    <col min="8" max="16384" width="10.28515625" style="2"/>
  </cols>
  <sheetData>
    <row r="1" spans="2:7" ht="36">
      <c r="B1" s="112" t="s">
        <v>420</v>
      </c>
      <c r="C1" s="113" t="s">
        <v>421</v>
      </c>
    </row>
    <row r="2" spans="2:7">
      <c r="C2" s="3"/>
    </row>
    <row r="3" spans="2:7" ht="25.5">
      <c r="B3" s="114" t="s">
        <v>422</v>
      </c>
      <c r="C3" s="114" t="s">
        <v>423</v>
      </c>
      <c r="D3" s="115" t="s">
        <v>365</v>
      </c>
    </row>
    <row r="4" spans="2:7">
      <c r="C4" s="3"/>
      <c r="E4" s="109"/>
      <c r="F4" s="109"/>
      <c r="G4" s="109"/>
    </row>
    <row r="5" spans="2:7" ht="21" customHeight="1">
      <c r="B5" s="116" t="s">
        <v>4</v>
      </c>
      <c r="C5" s="117" t="s">
        <v>5</v>
      </c>
      <c r="D5" s="118" t="s">
        <v>366</v>
      </c>
    </row>
    <row r="6" spans="2:7" ht="21" customHeight="1">
      <c r="B6" s="17" t="s">
        <v>59</v>
      </c>
      <c r="C6" s="16" t="s">
        <v>60</v>
      </c>
      <c r="D6" s="119" t="s">
        <v>367</v>
      </c>
    </row>
    <row r="7" spans="2:7" ht="21" customHeight="1">
      <c r="B7" s="116" t="s">
        <v>82</v>
      </c>
      <c r="C7" s="117" t="s">
        <v>83</v>
      </c>
      <c r="D7" s="118" t="s">
        <v>368</v>
      </c>
    </row>
    <row r="8" spans="2:7" ht="21" customHeight="1">
      <c r="B8" s="17" t="s">
        <v>22</v>
      </c>
      <c r="C8" s="16" t="s">
        <v>23</v>
      </c>
      <c r="D8" s="119" t="s">
        <v>369</v>
      </c>
    </row>
    <row r="9" spans="2:7" ht="21" customHeight="1">
      <c r="B9" s="116" t="s">
        <v>32</v>
      </c>
      <c r="C9" s="117" t="s">
        <v>33</v>
      </c>
      <c r="D9" s="118" t="s">
        <v>370</v>
      </c>
    </row>
    <row r="10" spans="2:7" ht="21" customHeight="1">
      <c r="B10" s="17" t="s">
        <v>147</v>
      </c>
      <c r="C10" s="16" t="s">
        <v>371</v>
      </c>
      <c r="D10" s="119" t="s">
        <v>372</v>
      </c>
    </row>
    <row r="11" spans="2:7" ht="21" customHeight="1">
      <c r="B11" s="116" t="s">
        <v>40</v>
      </c>
      <c r="C11" s="117" t="s">
        <v>390</v>
      </c>
      <c r="D11" s="118" t="s">
        <v>373</v>
      </c>
    </row>
    <row r="12" spans="2:7" ht="21" customHeight="1">
      <c r="B12" s="17" t="s">
        <v>190</v>
      </c>
      <c r="C12" s="16" t="s">
        <v>191</v>
      </c>
      <c r="D12" s="119" t="s">
        <v>374</v>
      </c>
    </row>
    <row r="13" spans="2:7" ht="21" customHeight="1">
      <c r="B13" s="116" t="s">
        <v>204</v>
      </c>
      <c r="C13" s="117" t="s">
        <v>205</v>
      </c>
      <c r="D13" s="118" t="s">
        <v>375</v>
      </c>
    </row>
    <row r="14" spans="2:7" ht="21" customHeight="1">
      <c r="B14" s="17" t="s">
        <v>376</v>
      </c>
      <c r="C14" s="16" t="s">
        <v>377</v>
      </c>
      <c r="D14" s="119" t="s">
        <v>378</v>
      </c>
    </row>
    <row r="15" spans="2:7" ht="21" customHeight="1">
      <c r="B15" s="116" t="s">
        <v>230</v>
      </c>
      <c r="C15" s="117" t="s">
        <v>308</v>
      </c>
      <c r="D15" s="118" t="s">
        <v>379</v>
      </c>
    </row>
    <row r="16" spans="2:7" ht="21" customHeight="1">
      <c r="B16" s="17" t="s">
        <v>225</v>
      </c>
      <c r="C16" s="16" t="s">
        <v>333</v>
      </c>
      <c r="D16" s="119" t="s">
        <v>380</v>
      </c>
    </row>
    <row r="17" spans="2:4" ht="21" customHeight="1">
      <c r="B17" s="116" t="s">
        <v>445</v>
      </c>
      <c r="C17" s="117" t="s">
        <v>468</v>
      </c>
      <c r="D17" s="118" t="s">
        <v>381</v>
      </c>
    </row>
    <row r="18" spans="2:4" ht="21" customHeight="1">
      <c r="B18" s="17" t="s">
        <v>346</v>
      </c>
      <c r="C18" s="16" t="s">
        <v>347</v>
      </c>
      <c r="D18" s="119" t="s">
        <v>382</v>
      </c>
    </row>
    <row r="19" spans="2:4" ht="21" customHeight="1">
      <c r="B19" s="116" t="s">
        <v>383</v>
      </c>
      <c r="C19" s="117" t="s">
        <v>384</v>
      </c>
      <c r="D19" s="118" t="s">
        <v>385</v>
      </c>
    </row>
    <row r="22" spans="2:4" s="34" customFormat="1" ht="12.75">
      <c r="B22" s="235"/>
      <c r="C22" s="236"/>
      <c r="D22" s="236"/>
    </row>
    <row r="23" spans="2:4" s="34" customFormat="1" ht="27.75" customHeight="1">
      <c r="B23" s="241" t="s">
        <v>482</v>
      </c>
      <c r="C23" s="241"/>
      <c r="D23" s="241"/>
    </row>
    <row r="24" spans="2:4" s="34" customFormat="1" ht="42" customHeight="1">
      <c r="B24" s="241" t="s">
        <v>490</v>
      </c>
      <c r="C24" s="241"/>
      <c r="D24" s="241"/>
    </row>
    <row r="26" spans="2:4" ht="37.5" customHeight="1">
      <c r="B26" s="241"/>
      <c r="C26" s="241"/>
      <c r="D26" s="241"/>
    </row>
    <row r="27" spans="2:4" ht="14.25" customHeight="1">
      <c r="B27" s="229"/>
    </row>
    <row r="29" spans="2:4" ht="38.25" customHeight="1">
      <c r="B29" s="241"/>
      <c r="C29" s="241"/>
      <c r="D29" s="241"/>
    </row>
    <row r="30" spans="2:4" ht="44.25" customHeight="1">
      <c r="B30" s="241"/>
      <c r="C30" s="241"/>
      <c r="D30" s="241"/>
    </row>
  </sheetData>
  <mergeCells count="5">
    <mergeCell ref="B30:D30"/>
    <mergeCell ref="B23:D23"/>
    <mergeCell ref="B24:D24"/>
    <mergeCell ref="B26:D26"/>
    <mergeCell ref="B29:D29"/>
  </mergeCells>
  <hyperlinks>
    <hyperlink ref="D5" location="'(1)'!A1" display="(1)"/>
    <hyperlink ref="D6" location="'(1a)'!A1" display="(1a)"/>
    <hyperlink ref="D7" location="'(2)'!A1" display="(2)"/>
    <hyperlink ref="D9" location="'(4)'!A1" display="(4)"/>
    <hyperlink ref="D10" location="'(5)'!A1" display="(5)"/>
    <hyperlink ref="D11" location="'(6)'!A1" display="(6)"/>
    <hyperlink ref="D12" location="'(7)'!A1" display="(7)"/>
    <hyperlink ref="D13" location="'(8)'!A1" display="(8)"/>
    <hyperlink ref="D14" location="'(9)'!A1" display="(9)"/>
    <hyperlink ref="D15" location="'(10)'!A1" display="(10)"/>
    <hyperlink ref="D16" location="'(11)'!A1" display="(11)"/>
    <hyperlink ref="D17" location="'(12)'!A1" display="(12)"/>
    <hyperlink ref="D18" location="'(13)'!A1" display="(13)"/>
    <hyperlink ref="D19" location="'(14)'!A1" display="(14)"/>
    <hyperlink ref="D8" location="'(3)'!A1" display="(3)"/>
  </hyperlinks>
  <pageMargins left="0.70866141732283472" right="0.70866141732283472" top="0.74803149606299213" bottom="0.74803149606299213" header="0.31496062992125984" footer="0.31496062992125984"/>
  <pageSetup paperSize="9" scale="89" orientation="landscape" r:id="rId1"/>
  <ignoredErrors>
    <ignoredError sqref="B25:D25 D5:D21 B28:D28 C27:D2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6"/>
    <pageSetUpPr fitToPage="1"/>
  </sheetPr>
  <dimension ref="A1:U38"/>
  <sheetViews>
    <sheetView showGridLines="0" zoomScale="85" zoomScaleNormal="85" workbookViewId="0">
      <pane xSplit="2" topLeftCell="C1" activePane="topRight" state="frozen"/>
      <selection activeCell="C1" sqref="C1:C1048576"/>
      <selection pane="topRight" activeCell="C3" sqref="C3"/>
    </sheetView>
  </sheetViews>
  <sheetFormatPr defaultRowHeight="15" outlineLevelCol="1"/>
  <cols>
    <col min="1" max="1" width="40" customWidth="1"/>
    <col min="2" max="2" width="39.5703125" customWidth="1" outlineLevel="1"/>
    <col min="3" max="13" width="14.42578125" customWidth="1"/>
    <col min="14" max="14" width="14.42578125" style="57" customWidth="1"/>
    <col min="15" max="15" width="14.42578125" style="131" customWidth="1"/>
    <col min="16" max="16" width="17.140625" bestFit="1" customWidth="1"/>
    <col min="17" max="17" width="10.5703125" bestFit="1" customWidth="1"/>
    <col min="18" max="18" width="1.7109375" customWidth="1"/>
    <col min="19" max="19" width="15.5703125" bestFit="1" customWidth="1"/>
    <col min="20" max="20" width="10.7109375" bestFit="1" customWidth="1"/>
    <col min="21" max="21" width="15.140625" customWidth="1"/>
  </cols>
  <sheetData>
    <row r="1" spans="1:21" s="1" customFormat="1" ht="14.25">
      <c r="A1" s="44" t="s">
        <v>0</v>
      </c>
      <c r="B1" s="44" t="s">
        <v>1</v>
      </c>
      <c r="C1" s="4"/>
      <c r="D1" s="4"/>
      <c r="E1" s="4"/>
      <c r="F1" s="4"/>
      <c r="G1" s="4"/>
      <c r="H1" s="4"/>
      <c r="I1" s="4"/>
      <c r="J1" s="4"/>
      <c r="K1" s="4"/>
      <c r="L1" s="4"/>
      <c r="M1" s="4"/>
      <c r="N1" s="4"/>
      <c r="O1" s="130"/>
      <c r="P1" s="2"/>
      <c r="Q1" s="2"/>
      <c r="R1" s="2"/>
      <c r="S1" s="2"/>
      <c r="T1" s="2"/>
      <c r="U1" s="2"/>
    </row>
    <row r="2" spans="1:21" s="2" customFormat="1" ht="14.25">
      <c r="A2" s="63"/>
      <c r="B2" s="63"/>
      <c r="C2" s="4"/>
      <c r="D2" s="4"/>
      <c r="E2" s="4"/>
      <c r="F2" s="4"/>
      <c r="G2" s="4"/>
      <c r="H2" s="4"/>
      <c r="I2" s="4"/>
      <c r="J2" s="4"/>
      <c r="K2" s="4"/>
      <c r="L2" s="4"/>
      <c r="M2" s="4"/>
      <c r="N2" s="4"/>
      <c r="O2" s="130"/>
    </row>
    <row r="3" spans="1:21" s="2" customFormat="1" ht="13.5" customHeight="1">
      <c r="A3" s="13" t="s">
        <v>188</v>
      </c>
      <c r="B3" s="13" t="s">
        <v>189</v>
      </c>
      <c r="C3" s="50"/>
      <c r="D3" s="50"/>
      <c r="E3" s="50"/>
      <c r="F3" s="50"/>
      <c r="G3" s="50"/>
      <c r="H3" s="50"/>
      <c r="I3" s="50"/>
      <c r="J3" s="50"/>
      <c r="K3" s="50"/>
      <c r="L3" s="50"/>
      <c r="M3" s="50"/>
      <c r="N3" s="50"/>
      <c r="O3" s="130"/>
      <c r="P3" s="242"/>
      <c r="Q3" s="242"/>
      <c r="R3" s="67"/>
      <c r="S3" s="242"/>
      <c r="T3" s="242"/>
      <c r="U3" s="14"/>
    </row>
    <row r="4" spans="1:21" ht="15" hidden="1" customHeight="1">
      <c r="A4" s="82"/>
      <c r="B4" s="59"/>
      <c r="C4" s="24"/>
      <c r="D4" s="24"/>
      <c r="E4" s="24"/>
      <c r="F4" s="24"/>
      <c r="G4" s="24"/>
      <c r="H4" s="24"/>
      <c r="I4" s="24"/>
      <c r="J4" s="24"/>
      <c r="K4" s="24"/>
      <c r="L4" s="24"/>
      <c r="M4" s="24"/>
      <c r="N4" s="24"/>
      <c r="P4" s="24"/>
      <c r="Q4" s="24"/>
      <c r="R4" s="24"/>
      <c r="S4" s="24"/>
      <c r="T4" s="24"/>
    </row>
    <row r="5" spans="1:21" s="90" customFormat="1" ht="15" hidden="1" customHeight="1">
      <c r="A5" s="173" t="s">
        <v>412</v>
      </c>
      <c r="B5" s="174" t="s">
        <v>413</v>
      </c>
      <c r="C5" s="24"/>
      <c r="D5" s="24"/>
      <c r="E5" s="24"/>
      <c r="F5" s="24"/>
      <c r="G5" s="24"/>
      <c r="H5" s="24"/>
      <c r="I5" s="24"/>
      <c r="J5" s="24"/>
      <c r="K5" s="24"/>
      <c r="L5" s="24"/>
      <c r="M5" s="24"/>
      <c r="N5" s="24"/>
      <c r="O5" s="131"/>
      <c r="P5" s="24"/>
      <c r="Q5" s="24"/>
      <c r="R5" s="24"/>
      <c r="S5" s="24"/>
      <c r="T5" s="24"/>
      <c r="U5"/>
    </row>
    <row r="6" spans="1:21" ht="25.5" hidden="1" customHeight="1">
      <c r="A6" s="92" t="s">
        <v>296</v>
      </c>
      <c r="B6" s="60" t="s">
        <v>297</v>
      </c>
      <c r="C6" s="61"/>
      <c r="D6" s="61"/>
      <c r="E6" s="61"/>
      <c r="F6" s="61"/>
      <c r="G6" s="61">
        <v>0</v>
      </c>
      <c r="H6" s="61">
        <v>0</v>
      </c>
      <c r="I6" s="61">
        <v>0</v>
      </c>
      <c r="J6" s="61">
        <v>0</v>
      </c>
      <c r="K6" s="61">
        <v>0</v>
      </c>
      <c r="L6" s="61">
        <v>0</v>
      </c>
      <c r="M6" s="61">
        <v>0</v>
      </c>
      <c r="N6" s="61">
        <v>234395</v>
      </c>
    </row>
    <row r="7" spans="1:21" ht="15" hidden="1" customHeight="1">
      <c r="A7" s="92" t="s">
        <v>414</v>
      </c>
      <c r="B7" s="60" t="s">
        <v>415</v>
      </c>
      <c r="C7" s="93"/>
      <c r="D7" s="93"/>
      <c r="E7" s="93"/>
      <c r="F7" s="93"/>
      <c r="G7" s="93">
        <v>4649839.2955200002</v>
      </c>
      <c r="H7" s="93">
        <v>4661231.0159999998</v>
      </c>
      <c r="I7" s="93">
        <v>4586666.05645</v>
      </c>
      <c r="J7" s="93">
        <v>4632804.1525199991</v>
      </c>
      <c r="K7" s="93">
        <v>4704907</v>
      </c>
      <c r="L7" s="93">
        <v>4709407.1022300003</v>
      </c>
      <c r="M7" s="93">
        <v>4669701.1304899994</v>
      </c>
      <c r="N7" s="93">
        <v>4675578.8914400004</v>
      </c>
      <c r="O7" s="184"/>
      <c r="P7" s="61">
        <v>-55067.70447999984</v>
      </c>
      <c r="Q7" s="175">
        <v>-1.1704313067187E-2</v>
      </c>
      <c r="R7" s="2"/>
      <c r="S7" s="61">
        <v>-11391.720479999669</v>
      </c>
      <c r="T7" s="175">
        <v>-2.4439296059124427E-3</v>
      </c>
      <c r="U7" s="90"/>
    </row>
    <row r="8" spans="1:21" ht="42" hidden="1" customHeight="1">
      <c r="A8" s="92" t="s">
        <v>416</v>
      </c>
      <c r="B8" s="59" t="s">
        <v>298</v>
      </c>
      <c r="C8" s="176"/>
      <c r="D8" s="176"/>
      <c r="E8" s="176"/>
      <c r="F8" s="176"/>
      <c r="G8" s="176">
        <v>0.45891192815697662</v>
      </c>
      <c r="H8" s="176">
        <v>0.47314869734743309</v>
      </c>
      <c r="I8" s="176">
        <v>0.48311777603127404</v>
      </c>
      <c r="J8" s="176">
        <v>0.52690198589144077</v>
      </c>
      <c r="K8" s="176">
        <v>0.54113600552073149</v>
      </c>
      <c r="L8" s="176">
        <v>0.56657111569972529</v>
      </c>
      <c r="M8" s="176">
        <v>0.59398116494793296</v>
      </c>
      <c r="N8" s="176">
        <v>0.63924967688596668</v>
      </c>
      <c r="P8" s="176">
        <v>-8.2224077363754866E-2</v>
      </c>
      <c r="Q8" s="157">
        <v>-0.15194715658336433</v>
      </c>
      <c r="R8" s="2"/>
      <c r="S8" s="176">
        <v>-1.4236769190456466E-2</v>
      </c>
      <c r="T8" s="157">
        <v>-3.0089418549117175E-2</v>
      </c>
    </row>
    <row r="9" spans="1:21" ht="30" customHeight="1">
      <c r="A9" s="32" t="s">
        <v>204</v>
      </c>
      <c r="B9" s="32" t="s">
        <v>205</v>
      </c>
      <c r="C9" s="8" t="s">
        <v>483</v>
      </c>
      <c r="D9" s="8" t="s">
        <v>475</v>
      </c>
      <c r="E9" s="8" t="s">
        <v>465</v>
      </c>
      <c r="F9" s="8" t="s">
        <v>451</v>
      </c>
      <c r="G9" s="8" t="s">
        <v>432</v>
      </c>
      <c r="H9" s="8" t="s">
        <v>401</v>
      </c>
      <c r="I9" s="8" t="s">
        <v>386</v>
      </c>
      <c r="J9" s="8" t="s">
        <v>6</v>
      </c>
      <c r="K9" s="8" t="s">
        <v>7</v>
      </c>
      <c r="L9" s="8" t="s">
        <v>8</v>
      </c>
      <c r="M9" s="8" t="s">
        <v>9</v>
      </c>
      <c r="N9" s="8" t="s">
        <v>10</v>
      </c>
      <c r="O9" s="8" t="s">
        <v>11</v>
      </c>
    </row>
    <row r="10" spans="1:21" s="230" customFormat="1">
      <c r="A10" s="99" t="s">
        <v>262</v>
      </c>
      <c r="B10" s="97" t="s">
        <v>263</v>
      </c>
      <c r="C10" s="25">
        <v>8617610</v>
      </c>
      <c r="D10" s="25">
        <v>8114472</v>
      </c>
      <c r="E10" s="25">
        <v>8593837</v>
      </c>
      <c r="F10" s="25">
        <v>8399579</v>
      </c>
      <c r="G10" s="25">
        <v>8470928</v>
      </c>
      <c r="H10" s="25">
        <v>7944880</v>
      </c>
      <c r="I10" s="25">
        <v>8104188</v>
      </c>
      <c r="J10" s="25">
        <v>8058836</v>
      </c>
      <c r="K10" s="25">
        <v>5231901</v>
      </c>
      <c r="L10" s="25">
        <v>5268652</v>
      </c>
      <c r="M10" s="25">
        <v>5210688</v>
      </c>
      <c r="N10" s="25">
        <v>5105260</v>
      </c>
      <c r="O10" s="25">
        <v>4361921</v>
      </c>
    </row>
    <row r="11" spans="1:21">
      <c r="A11" s="82" t="s">
        <v>90</v>
      </c>
      <c r="B11" s="59" t="s">
        <v>264</v>
      </c>
      <c r="C11" s="24">
        <v>4542297</v>
      </c>
      <c r="D11" s="24">
        <v>4188362</v>
      </c>
      <c r="E11" s="24">
        <v>4415066</v>
      </c>
      <c r="F11" s="24">
        <v>4325874</v>
      </c>
      <c r="G11" s="24">
        <v>4419269</v>
      </c>
      <c r="H11" s="24">
        <v>3906021</v>
      </c>
      <c r="I11" s="24">
        <v>4186131</v>
      </c>
      <c r="J11" s="24">
        <v>4271391</v>
      </c>
      <c r="K11" s="24">
        <v>2093024</v>
      </c>
      <c r="L11" s="24">
        <v>2118862</v>
      </c>
      <c r="M11" s="24">
        <v>2218982</v>
      </c>
      <c r="N11" s="24">
        <v>2255378</v>
      </c>
      <c r="O11" s="24">
        <v>1948546</v>
      </c>
    </row>
    <row r="12" spans="1:21">
      <c r="A12" s="82" t="s">
        <v>265</v>
      </c>
      <c r="B12" s="59" t="s">
        <v>266</v>
      </c>
      <c r="C12" s="24">
        <v>4052624</v>
      </c>
      <c r="D12" s="24">
        <v>3918198</v>
      </c>
      <c r="E12" s="24">
        <v>4167356</v>
      </c>
      <c r="F12" s="24">
        <v>4046191</v>
      </c>
      <c r="G12" s="24">
        <v>4019070</v>
      </c>
      <c r="H12" s="24">
        <v>3967365</v>
      </c>
      <c r="I12" s="24">
        <v>3877130</v>
      </c>
      <c r="J12" s="24">
        <v>3730875</v>
      </c>
      <c r="K12" s="24">
        <v>3127800</v>
      </c>
      <c r="L12" s="24">
        <v>3144797</v>
      </c>
      <c r="M12" s="24">
        <v>2969821</v>
      </c>
      <c r="N12" s="24">
        <v>2743151</v>
      </c>
      <c r="O12" s="24">
        <v>2388168</v>
      </c>
    </row>
    <row r="13" spans="1:21">
      <c r="A13" s="83" t="s">
        <v>267</v>
      </c>
      <c r="B13" s="84" t="s">
        <v>268</v>
      </c>
      <c r="C13" s="24">
        <v>169173</v>
      </c>
      <c r="D13" s="24">
        <v>183507</v>
      </c>
      <c r="E13" s="24">
        <v>193094</v>
      </c>
      <c r="F13" s="24">
        <v>191571</v>
      </c>
      <c r="G13" s="24">
        <v>201106</v>
      </c>
      <c r="H13" s="24">
        <v>207899</v>
      </c>
      <c r="I13" s="24">
        <v>212607</v>
      </c>
      <c r="J13" s="24">
        <v>199969</v>
      </c>
      <c r="K13" s="24">
        <v>105962</v>
      </c>
      <c r="L13" s="24">
        <v>106328</v>
      </c>
      <c r="M13" s="24">
        <v>109873</v>
      </c>
      <c r="N13" s="24">
        <v>105591</v>
      </c>
      <c r="O13" s="24">
        <v>98963</v>
      </c>
    </row>
    <row r="14" spans="1:21">
      <c r="A14" s="83" t="s">
        <v>269</v>
      </c>
      <c r="B14" s="84" t="s">
        <v>270</v>
      </c>
      <c r="C14" s="24">
        <v>443473</v>
      </c>
      <c r="D14" s="24">
        <v>428561</v>
      </c>
      <c r="E14" s="24">
        <v>445617</v>
      </c>
      <c r="F14" s="24">
        <v>474850</v>
      </c>
      <c r="G14" s="24">
        <v>504722</v>
      </c>
      <c r="H14" s="24">
        <v>497868</v>
      </c>
      <c r="I14" s="24">
        <v>519145</v>
      </c>
      <c r="J14" s="24">
        <v>498515</v>
      </c>
      <c r="K14" s="24">
        <v>416279</v>
      </c>
      <c r="L14" s="24">
        <v>375241</v>
      </c>
      <c r="M14" s="24">
        <v>377204</v>
      </c>
      <c r="N14" s="24">
        <v>365712</v>
      </c>
      <c r="O14" s="24">
        <v>347682</v>
      </c>
    </row>
    <row r="15" spans="1:21">
      <c r="A15" s="83" t="s">
        <v>271</v>
      </c>
      <c r="B15" s="84" t="s">
        <v>272</v>
      </c>
      <c r="C15" s="24">
        <v>3439978</v>
      </c>
      <c r="D15" s="24">
        <v>3306130</v>
      </c>
      <c r="E15" s="24">
        <v>3528645</v>
      </c>
      <c r="F15" s="24">
        <v>3379770</v>
      </c>
      <c r="G15" s="24">
        <v>3313242</v>
      </c>
      <c r="H15" s="24">
        <v>3261598</v>
      </c>
      <c r="I15" s="24">
        <v>3145378</v>
      </c>
      <c r="J15" s="24">
        <v>3032391</v>
      </c>
      <c r="K15" s="24">
        <v>2605559</v>
      </c>
      <c r="L15" s="24">
        <v>2663228</v>
      </c>
      <c r="M15" s="24">
        <v>2482744</v>
      </c>
      <c r="N15" s="24">
        <v>2271848</v>
      </c>
      <c r="O15" s="24">
        <v>1941523</v>
      </c>
    </row>
    <row r="16" spans="1:21">
      <c r="A16" s="82" t="s">
        <v>94</v>
      </c>
      <c r="B16" s="59" t="s">
        <v>273</v>
      </c>
      <c r="C16" s="24">
        <v>1074</v>
      </c>
      <c r="D16" s="24">
        <v>475</v>
      </c>
      <c r="E16" s="24">
        <v>3369</v>
      </c>
      <c r="F16" s="24">
        <v>584</v>
      </c>
      <c r="G16" s="24">
        <v>1041</v>
      </c>
      <c r="H16" s="24">
        <v>526</v>
      </c>
      <c r="I16" s="24">
        <v>14733</v>
      </c>
      <c r="J16" s="24">
        <v>14163</v>
      </c>
      <c r="K16" s="24">
        <v>6818</v>
      </c>
      <c r="L16" s="24">
        <v>617</v>
      </c>
      <c r="M16" s="24">
        <v>6304</v>
      </c>
      <c r="N16" s="24">
        <v>9795</v>
      </c>
      <c r="O16" s="24">
        <v>3198</v>
      </c>
    </row>
    <row r="17" spans="1:15">
      <c r="A17" s="82" t="s">
        <v>96</v>
      </c>
      <c r="B17" s="59" t="s">
        <v>274</v>
      </c>
      <c r="C17" s="24">
        <v>21615</v>
      </c>
      <c r="D17" s="24">
        <v>7437</v>
      </c>
      <c r="E17" s="24">
        <v>8046</v>
      </c>
      <c r="F17" s="24">
        <v>26930</v>
      </c>
      <c r="G17" s="24">
        <v>31548</v>
      </c>
      <c r="H17" s="24">
        <v>70968</v>
      </c>
      <c r="I17" s="24">
        <v>26194</v>
      </c>
      <c r="J17" s="24">
        <v>42407</v>
      </c>
      <c r="K17" s="24">
        <v>4259</v>
      </c>
      <c r="L17" s="24">
        <v>4376</v>
      </c>
      <c r="M17" s="24">
        <v>15581</v>
      </c>
      <c r="N17" s="24">
        <v>96936</v>
      </c>
      <c r="O17" s="24">
        <v>22009</v>
      </c>
    </row>
    <row r="18" spans="1:15" s="230" customFormat="1">
      <c r="A18" s="99" t="s">
        <v>275</v>
      </c>
      <c r="B18" s="97" t="s">
        <v>276</v>
      </c>
      <c r="C18" s="25">
        <v>50046033</v>
      </c>
      <c r="D18" s="25">
        <v>49962755</v>
      </c>
      <c r="E18" s="25">
        <v>48504530</v>
      </c>
      <c r="F18" s="25">
        <v>48201734</v>
      </c>
      <c r="G18" s="25">
        <v>47259848</v>
      </c>
      <c r="H18" s="25">
        <v>47330763</v>
      </c>
      <c r="I18" s="25">
        <v>44846330</v>
      </c>
      <c r="J18" s="25">
        <v>44135746</v>
      </c>
      <c r="K18" s="25">
        <v>26133650</v>
      </c>
      <c r="L18" s="25">
        <v>25793660</v>
      </c>
      <c r="M18" s="25">
        <v>25971223</v>
      </c>
      <c r="N18" s="25">
        <v>25175685</v>
      </c>
      <c r="O18" s="25">
        <v>23366357</v>
      </c>
    </row>
    <row r="19" spans="1:15">
      <c r="A19" s="82" t="s">
        <v>277</v>
      </c>
      <c r="B19" s="59" t="s">
        <v>278</v>
      </c>
      <c r="C19" s="24">
        <v>15687866</v>
      </c>
      <c r="D19" s="24">
        <v>15127379</v>
      </c>
      <c r="E19" s="24">
        <v>14309496</v>
      </c>
      <c r="F19" s="24">
        <v>14203450</v>
      </c>
      <c r="G19" s="24">
        <v>13986073</v>
      </c>
      <c r="H19" s="24">
        <v>14152769</v>
      </c>
      <c r="I19" s="24">
        <v>13917597</v>
      </c>
      <c r="J19" s="24">
        <v>13569318</v>
      </c>
      <c r="K19" s="24">
        <v>7761673</v>
      </c>
      <c r="L19" s="24">
        <v>7970809</v>
      </c>
      <c r="M19" s="24">
        <v>8430875</v>
      </c>
      <c r="N19" s="24">
        <v>8156047</v>
      </c>
      <c r="O19" s="24">
        <v>6711846</v>
      </c>
    </row>
    <row r="20" spans="1:15">
      <c r="A20" s="85" t="s">
        <v>279</v>
      </c>
      <c r="B20" s="84" t="s">
        <v>280</v>
      </c>
      <c r="C20" s="24">
        <v>8192142</v>
      </c>
      <c r="D20" s="24">
        <v>7198133</v>
      </c>
      <c r="E20" s="24">
        <v>6752325</v>
      </c>
      <c r="F20" s="24">
        <v>6889285</v>
      </c>
      <c r="G20" s="24">
        <v>6268486</v>
      </c>
      <c r="H20" s="24">
        <v>6154067</v>
      </c>
      <c r="I20" s="24">
        <v>6095388</v>
      </c>
      <c r="J20" s="24">
        <v>6307689</v>
      </c>
      <c r="K20" s="24">
        <v>4561352</v>
      </c>
      <c r="L20" s="24">
        <v>4622665</v>
      </c>
      <c r="M20" s="24">
        <v>5079676</v>
      </c>
      <c r="N20" s="24">
        <v>5059803</v>
      </c>
      <c r="O20" s="24">
        <v>4154523</v>
      </c>
    </row>
    <row r="21" spans="1:15">
      <c r="A21" s="85" t="s">
        <v>281</v>
      </c>
      <c r="B21" s="84" t="s">
        <v>282</v>
      </c>
      <c r="C21" s="24">
        <v>3398132</v>
      </c>
      <c r="D21" s="24">
        <v>3557759</v>
      </c>
      <c r="E21" s="24">
        <v>3166931</v>
      </c>
      <c r="F21" s="24">
        <v>2964429</v>
      </c>
      <c r="G21" s="24">
        <v>3388828</v>
      </c>
      <c r="H21" s="24">
        <v>3778853</v>
      </c>
      <c r="I21" s="24">
        <v>3793119</v>
      </c>
      <c r="J21" s="24">
        <v>3450405</v>
      </c>
      <c r="K21" s="24">
        <v>2115716</v>
      </c>
      <c r="L21" s="24">
        <v>2222940</v>
      </c>
      <c r="M21" s="24">
        <v>2265805</v>
      </c>
      <c r="N21" s="24">
        <v>1994047</v>
      </c>
      <c r="O21" s="24">
        <v>1639559</v>
      </c>
    </row>
    <row r="22" spans="1:15">
      <c r="A22" s="85" t="s">
        <v>283</v>
      </c>
      <c r="B22" s="86" t="s">
        <v>284</v>
      </c>
      <c r="C22" s="24">
        <v>4097592</v>
      </c>
      <c r="D22" s="24">
        <v>4371487</v>
      </c>
      <c r="E22" s="24">
        <v>4390240</v>
      </c>
      <c r="F22" s="24">
        <v>4349736</v>
      </c>
      <c r="G22" s="24">
        <v>4328759</v>
      </c>
      <c r="H22" s="24">
        <v>4219849</v>
      </c>
      <c r="I22" s="24">
        <v>4029090</v>
      </c>
      <c r="J22" s="24">
        <v>3811224</v>
      </c>
      <c r="K22" s="24">
        <v>1084605</v>
      </c>
      <c r="L22" s="24">
        <v>1125204</v>
      </c>
      <c r="M22" s="24">
        <v>1085394</v>
      </c>
      <c r="N22" s="24">
        <v>1102197</v>
      </c>
      <c r="O22" s="24">
        <v>917764</v>
      </c>
    </row>
    <row r="23" spans="1:15">
      <c r="A23" s="82" t="s">
        <v>265</v>
      </c>
      <c r="B23" s="59" t="s">
        <v>266</v>
      </c>
      <c r="C23" s="24">
        <v>30871200</v>
      </c>
      <c r="D23" s="24">
        <v>31476050</v>
      </c>
      <c r="E23" s="24">
        <v>31099354</v>
      </c>
      <c r="F23" s="24">
        <v>31055146</v>
      </c>
      <c r="G23" s="24">
        <v>30507286</v>
      </c>
      <c r="H23" s="24">
        <v>30371955</v>
      </c>
      <c r="I23" s="24">
        <v>28319879</v>
      </c>
      <c r="J23" s="24">
        <v>28232397</v>
      </c>
      <c r="K23" s="24">
        <v>18122828</v>
      </c>
      <c r="L23" s="24">
        <v>17533570</v>
      </c>
      <c r="M23" s="24">
        <v>17190783</v>
      </c>
      <c r="N23" s="24">
        <v>16666421</v>
      </c>
      <c r="O23" s="24">
        <v>16286784</v>
      </c>
    </row>
    <row r="24" spans="1:15">
      <c r="A24" s="83" t="s">
        <v>285</v>
      </c>
      <c r="B24" s="84" t="s">
        <v>409</v>
      </c>
      <c r="C24" s="24">
        <v>21415572</v>
      </c>
      <c r="D24" s="24">
        <v>21885691</v>
      </c>
      <c r="E24" s="24">
        <v>21624400</v>
      </c>
      <c r="F24" s="24">
        <v>21679049</v>
      </c>
      <c r="G24" s="24">
        <v>21215018</v>
      </c>
      <c r="H24" s="24">
        <v>21148995</v>
      </c>
      <c r="I24" s="24">
        <v>19251101</v>
      </c>
      <c r="J24" s="24">
        <v>19457605</v>
      </c>
      <c r="K24" s="24">
        <v>10519893</v>
      </c>
      <c r="L24" s="24">
        <v>10087819</v>
      </c>
      <c r="M24" s="24">
        <v>9979430</v>
      </c>
      <c r="N24" s="24">
        <v>9763850</v>
      </c>
      <c r="O24" s="24">
        <v>9604506</v>
      </c>
    </row>
    <row r="25" spans="1:15">
      <c r="A25" s="87" t="s">
        <v>286</v>
      </c>
      <c r="B25" s="88" t="s">
        <v>287</v>
      </c>
      <c r="C25" s="24">
        <v>14584510</v>
      </c>
      <c r="D25" s="24">
        <v>15005546</v>
      </c>
      <c r="E25" s="24">
        <v>14861402</v>
      </c>
      <c r="F25" s="24">
        <v>15004469</v>
      </c>
      <c r="G25" s="24">
        <v>14712428</v>
      </c>
      <c r="H25" s="24">
        <v>14722641</v>
      </c>
      <c r="I25" s="24">
        <v>14572591</v>
      </c>
      <c r="J25" s="24">
        <v>14820881</v>
      </c>
      <c r="K25" s="24">
        <v>8690410</v>
      </c>
      <c r="L25" s="24">
        <v>8340820</v>
      </c>
      <c r="M25" s="24">
        <v>8277992</v>
      </c>
      <c r="N25" s="24">
        <v>8166188</v>
      </c>
      <c r="O25" s="24">
        <v>8110185</v>
      </c>
    </row>
    <row r="26" spans="1:15">
      <c r="A26" s="83" t="s">
        <v>288</v>
      </c>
      <c r="B26" s="84" t="s">
        <v>410</v>
      </c>
      <c r="C26" s="24">
        <v>2135029</v>
      </c>
      <c r="D26" s="24">
        <v>2251724</v>
      </c>
      <c r="E26" s="24">
        <v>2218735</v>
      </c>
      <c r="F26" s="24">
        <v>2220268</v>
      </c>
      <c r="G26" s="24">
        <v>2291749</v>
      </c>
      <c r="H26" s="24">
        <v>2352245</v>
      </c>
      <c r="I26" s="24">
        <v>2362642</v>
      </c>
      <c r="J26" s="24">
        <v>2313295</v>
      </c>
      <c r="K26" s="24">
        <v>1415959</v>
      </c>
      <c r="L26" s="24">
        <v>1414479</v>
      </c>
      <c r="M26" s="24">
        <v>1381977</v>
      </c>
      <c r="N26" s="24">
        <v>1312720</v>
      </c>
      <c r="O26" s="24">
        <v>1309634</v>
      </c>
    </row>
    <row r="27" spans="1:15">
      <c r="A27" s="83" t="s">
        <v>289</v>
      </c>
      <c r="B27" s="84" t="s">
        <v>411</v>
      </c>
      <c r="C27" s="24">
        <v>7320599</v>
      </c>
      <c r="D27" s="24">
        <v>7338635</v>
      </c>
      <c r="E27" s="24">
        <v>7256219</v>
      </c>
      <c r="F27" s="24">
        <v>7155829</v>
      </c>
      <c r="G27" s="24">
        <v>7000519</v>
      </c>
      <c r="H27" s="24">
        <v>6870715</v>
      </c>
      <c r="I27" s="24">
        <v>6706136</v>
      </c>
      <c r="J27" s="24">
        <v>6461497</v>
      </c>
      <c r="K27" s="24">
        <v>6186976</v>
      </c>
      <c r="L27" s="24">
        <v>6031272</v>
      </c>
      <c r="M27" s="24">
        <v>5829376</v>
      </c>
      <c r="N27" s="24">
        <v>5589851</v>
      </c>
      <c r="O27" s="24">
        <v>5372644</v>
      </c>
    </row>
    <row r="28" spans="1:15">
      <c r="A28" s="82" t="s">
        <v>447</v>
      </c>
      <c r="B28" s="59" t="s">
        <v>273</v>
      </c>
      <c r="C28" s="24">
        <v>184056</v>
      </c>
      <c r="D28" s="24">
        <v>185097</v>
      </c>
      <c r="E28" s="24">
        <v>175248</v>
      </c>
      <c r="F28" s="24">
        <v>175898</v>
      </c>
      <c r="G28" s="24">
        <v>173811</v>
      </c>
      <c r="H28" s="24">
        <v>180339</v>
      </c>
      <c r="I28" s="24">
        <v>182300</v>
      </c>
      <c r="J28" s="24">
        <v>198848</v>
      </c>
      <c r="K28" s="24">
        <v>196331</v>
      </c>
      <c r="L28" s="24">
        <v>215802</v>
      </c>
      <c r="M28" s="24">
        <v>231630</v>
      </c>
      <c r="N28" s="24">
        <v>238432</v>
      </c>
      <c r="O28" s="24">
        <v>238612</v>
      </c>
    </row>
    <row r="29" spans="1:15">
      <c r="A29" s="82" t="s">
        <v>448</v>
      </c>
      <c r="B29" s="59" t="s">
        <v>274</v>
      </c>
      <c r="C29" s="24">
        <v>493352</v>
      </c>
      <c r="D29" s="24">
        <v>392790</v>
      </c>
      <c r="E29" s="24">
        <v>334867</v>
      </c>
      <c r="F29" s="24">
        <v>281772</v>
      </c>
      <c r="G29" s="24">
        <v>284201</v>
      </c>
      <c r="H29" s="24">
        <v>387008</v>
      </c>
      <c r="I29" s="24">
        <v>350858</v>
      </c>
      <c r="J29" s="24">
        <v>193689</v>
      </c>
      <c r="K29" s="24">
        <v>52818</v>
      </c>
      <c r="L29" s="24">
        <v>73479</v>
      </c>
      <c r="M29" s="24">
        <v>117935</v>
      </c>
      <c r="N29" s="24">
        <v>114785</v>
      </c>
      <c r="O29" s="24">
        <v>129115</v>
      </c>
    </row>
    <row r="30" spans="1:15">
      <c r="A30" s="82" t="s">
        <v>449</v>
      </c>
      <c r="B30" s="59" t="s">
        <v>450</v>
      </c>
      <c r="C30" s="24">
        <v>2809559</v>
      </c>
      <c r="D30" s="24">
        <v>2781439</v>
      </c>
      <c r="E30" s="24">
        <v>2585565</v>
      </c>
      <c r="F30" s="24">
        <v>2485468</v>
      </c>
      <c r="G30" s="24">
        <v>2308477</v>
      </c>
      <c r="H30" s="24">
        <v>2238692</v>
      </c>
      <c r="I30" s="24">
        <v>2075696</v>
      </c>
      <c r="J30" s="24">
        <v>1941494</v>
      </c>
      <c r="K30" s="24">
        <v>0</v>
      </c>
      <c r="L30" s="24">
        <v>0</v>
      </c>
      <c r="M30" s="24">
        <v>0</v>
      </c>
      <c r="N30" s="24">
        <v>0</v>
      </c>
      <c r="O30" s="24">
        <v>0</v>
      </c>
    </row>
    <row r="31" spans="1:15">
      <c r="A31" s="213" t="s">
        <v>290</v>
      </c>
      <c r="B31" s="214" t="s">
        <v>291</v>
      </c>
      <c r="C31" s="212">
        <v>58663643</v>
      </c>
      <c r="D31" s="212">
        <f>D10+D18</f>
        <v>58077227</v>
      </c>
      <c r="E31" s="212">
        <f>E10+E18</f>
        <v>57098367</v>
      </c>
      <c r="F31" s="212">
        <f>F10+F18</f>
        <v>56601313</v>
      </c>
      <c r="G31" s="212">
        <f>G10+G18</f>
        <v>55730776</v>
      </c>
      <c r="H31" s="212">
        <f t="shared" ref="H31:O31" si="0">H10+H18</f>
        <v>55275643</v>
      </c>
      <c r="I31" s="212">
        <f t="shared" si="0"/>
        <v>52950518</v>
      </c>
      <c r="J31" s="212">
        <f t="shared" si="0"/>
        <v>52194582</v>
      </c>
      <c r="K31" s="212">
        <f t="shared" si="0"/>
        <v>31365551</v>
      </c>
      <c r="L31" s="212">
        <f t="shared" si="0"/>
        <v>31062312</v>
      </c>
      <c r="M31" s="212">
        <f t="shared" si="0"/>
        <v>31181911</v>
      </c>
      <c r="N31" s="212">
        <f t="shared" si="0"/>
        <v>30280945</v>
      </c>
      <c r="O31" s="212">
        <f t="shared" si="0"/>
        <v>27728278</v>
      </c>
    </row>
    <row r="32" spans="1:15" ht="15.75" thickBot="1">
      <c r="A32" s="82" t="s">
        <v>292</v>
      </c>
      <c r="B32" s="59" t="s">
        <v>293</v>
      </c>
      <c r="C32" s="91">
        <v>-2778821</v>
      </c>
      <c r="D32" s="91">
        <v>-3001356</v>
      </c>
      <c r="E32" s="91">
        <v>-2886566</v>
      </c>
      <c r="F32" s="91">
        <v>-2925543</v>
      </c>
      <c r="G32" s="91">
        <v>-3017621</v>
      </c>
      <c r="H32" s="91">
        <v>-3006099</v>
      </c>
      <c r="I32" s="91">
        <v>-2748888</v>
      </c>
      <c r="J32" s="91">
        <v>-2659921</v>
      </c>
      <c r="K32" s="91">
        <v>-1488286</v>
      </c>
      <c r="L32" s="91">
        <v>-1430389</v>
      </c>
      <c r="M32" s="91">
        <v>-1387772</v>
      </c>
      <c r="N32" s="91">
        <v>-1362248</v>
      </c>
      <c r="O32" s="91">
        <v>-1269891</v>
      </c>
    </row>
    <row r="33" spans="1:15" ht="15.75" thickTop="1">
      <c r="A33" s="213" t="s">
        <v>294</v>
      </c>
      <c r="B33" s="214" t="s">
        <v>295</v>
      </c>
      <c r="C33" s="212">
        <v>55884822</v>
      </c>
      <c r="D33" s="212">
        <f>+D31+D32</f>
        <v>55075871</v>
      </c>
      <c r="E33" s="212">
        <f>+E31+E32</f>
        <v>54211801</v>
      </c>
      <c r="F33" s="212">
        <f>+F31+F32</f>
        <v>53675770</v>
      </c>
      <c r="G33" s="212">
        <f>G31+G32</f>
        <v>52713155</v>
      </c>
      <c r="H33" s="212">
        <f t="shared" ref="H33:O33" si="1">H31+H32</f>
        <v>52269544</v>
      </c>
      <c r="I33" s="212">
        <f t="shared" si="1"/>
        <v>50201630</v>
      </c>
      <c r="J33" s="212">
        <f t="shared" si="1"/>
        <v>49534661</v>
      </c>
      <c r="K33" s="212">
        <f t="shared" si="1"/>
        <v>29877265</v>
      </c>
      <c r="L33" s="212">
        <f t="shared" si="1"/>
        <v>29631923</v>
      </c>
      <c r="M33" s="212">
        <f t="shared" si="1"/>
        <v>29794139</v>
      </c>
      <c r="N33" s="212">
        <f t="shared" si="1"/>
        <v>28918697</v>
      </c>
      <c r="O33" s="212">
        <f t="shared" si="1"/>
        <v>26458387</v>
      </c>
    </row>
    <row r="34" spans="1:15">
      <c r="A34" s="82"/>
      <c r="B34" s="82"/>
      <c r="C34" s="135"/>
      <c r="D34" s="135"/>
      <c r="E34" s="135"/>
      <c r="F34" s="135"/>
      <c r="G34" s="135"/>
      <c r="H34" s="24"/>
      <c r="I34" s="24"/>
      <c r="J34" s="24"/>
      <c r="K34" s="24"/>
      <c r="L34" s="24"/>
      <c r="M34" s="24"/>
      <c r="N34" s="24"/>
      <c r="O34" s="24"/>
    </row>
    <row r="35" spans="1:15">
      <c r="F35" s="24"/>
      <c r="G35" s="187"/>
    </row>
    <row r="36" spans="1:15">
      <c r="C36" s="61"/>
      <c r="D36" s="61"/>
      <c r="E36" s="61"/>
      <c r="F36" s="61"/>
    </row>
    <row r="37" spans="1:15">
      <c r="C37" s="93"/>
      <c r="D37" s="93"/>
      <c r="E37" s="93"/>
      <c r="F37" s="93"/>
      <c r="G37" s="187"/>
    </row>
    <row r="38" spans="1:15">
      <c r="C38" s="176"/>
      <c r="D38" s="176"/>
      <c r="E38" s="176"/>
      <c r="F38" s="176"/>
    </row>
  </sheetData>
  <mergeCells count="2">
    <mergeCell ref="P3:Q3"/>
    <mergeCell ref="S3:T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6"/>
    <pageSetUpPr fitToPage="1"/>
  </sheetPr>
  <dimension ref="A1:U26"/>
  <sheetViews>
    <sheetView showGridLines="0" zoomScale="85" zoomScaleNormal="85" workbookViewId="0">
      <pane xSplit="2" topLeftCell="C1" activePane="topRight" state="frozen"/>
      <selection activeCell="C1" sqref="C1:C1048576"/>
      <selection pane="topRight" activeCell="C3" sqref="C3"/>
    </sheetView>
  </sheetViews>
  <sheetFormatPr defaultRowHeight="15" outlineLevelCol="1"/>
  <cols>
    <col min="1" max="1" width="39.85546875" customWidth="1"/>
    <col min="2" max="2" width="45.28515625" customWidth="1" outlineLevel="1"/>
    <col min="3" max="15" width="13.7109375" customWidth="1"/>
    <col min="16" max="16" width="13.28515625" bestFit="1" customWidth="1"/>
    <col min="17" max="17" width="10.28515625" bestFit="1" customWidth="1"/>
    <col min="18" max="18" width="1.7109375" customWidth="1"/>
    <col min="19" max="19" width="13.28515625" bestFit="1" customWidth="1"/>
    <col min="20" max="20" width="10.28515625" bestFit="1" customWidth="1"/>
    <col min="21" max="21" width="11.5703125" bestFit="1" customWidth="1"/>
  </cols>
  <sheetData>
    <row r="1" spans="1:21" s="1" customFormat="1" ht="15.75">
      <c r="A1" s="44" t="s">
        <v>0</v>
      </c>
      <c r="B1" s="44" t="s">
        <v>1</v>
      </c>
      <c r="C1" s="107"/>
      <c r="D1" s="107"/>
      <c r="E1" s="107"/>
      <c r="F1" s="107"/>
      <c r="G1" s="107"/>
      <c r="H1" s="107"/>
      <c r="I1" s="107"/>
      <c r="J1" s="12"/>
      <c r="K1" s="12"/>
      <c r="L1" s="12"/>
      <c r="M1" s="12"/>
      <c r="N1" s="12"/>
      <c r="O1" s="2"/>
      <c r="P1" s="2"/>
      <c r="Q1" s="2"/>
      <c r="R1" s="2"/>
      <c r="S1" s="2"/>
      <c r="T1" s="2"/>
      <c r="U1" s="2"/>
    </row>
    <row r="2" spans="1:21" s="2" customFormat="1" ht="15.75">
      <c r="A2" s="63"/>
      <c r="B2" s="63"/>
      <c r="C2" s="107"/>
      <c r="D2" s="107"/>
      <c r="E2" s="107"/>
      <c r="F2" s="107"/>
      <c r="G2" s="107"/>
      <c r="H2" s="107"/>
      <c r="I2" s="107"/>
      <c r="J2" s="63"/>
      <c r="K2" s="63"/>
      <c r="L2" s="63"/>
      <c r="M2" s="63"/>
      <c r="N2" s="63"/>
    </row>
    <row r="3" spans="1:21" s="2" customFormat="1">
      <c r="A3" s="13" t="s">
        <v>188</v>
      </c>
      <c r="B3" s="13" t="s">
        <v>189</v>
      </c>
      <c r="C3" s="13"/>
      <c r="D3" s="13"/>
      <c r="E3" s="13"/>
      <c r="F3" s="13"/>
      <c r="G3" s="13"/>
      <c r="H3" s="13"/>
      <c r="I3" s="13"/>
      <c r="J3" s="13"/>
      <c r="K3" s="13"/>
      <c r="L3" s="13"/>
      <c r="M3" s="13"/>
      <c r="N3" s="13"/>
      <c r="P3" s="242"/>
      <c r="Q3" s="242"/>
      <c r="R3" s="67"/>
      <c r="S3" s="242"/>
      <c r="T3" s="242"/>
    </row>
    <row r="4" spans="1:21" ht="30" customHeight="1">
      <c r="A4" s="32" t="s">
        <v>462</v>
      </c>
      <c r="B4" s="32" t="s">
        <v>463</v>
      </c>
      <c r="C4" s="8" t="s">
        <v>483</v>
      </c>
      <c r="D4" s="8" t="s">
        <v>475</v>
      </c>
      <c r="E4" s="8" t="s">
        <v>465</v>
      </c>
      <c r="F4" s="8" t="s">
        <v>451</v>
      </c>
      <c r="G4" s="8" t="s">
        <v>432</v>
      </c>
      <c r="H4" s="8" t="s">
        <v>401</v>
      </c>
      <c r="I4" s="8" t="s">
        <v>386</v>
      </c>
      <c r="J4" s="8" t="s">
        <v>6</v>
      </c>
      <c r="K4" s="8" t="s">
        <v>7</v>
      </c>
      <c r="L4" s="8" t="s">
        <v>8</v>
      </c>
      <c r="M4" s="8" t="s">
        <v>9</v>
      </c>
      <c r="N4" s="8" t="s">
        <v>10</v>
      </c>
      <c r="O4" s="8" t="s">
        <v>11</v>
      </c>
    </row>
    <row r="5" spans="1:21" ht="9.75" customHeight="1">
      <c r="A5" s="94"/>
      <c r="B5" s="95"/>
    </row>
    <row r="6" spans="1:21" ht="25.5">
      <c r="A6" s="96" t="s">
        <v>299</v>
      </c>
      <c r="B6" s="97" t="s">
        <v>300</v>
      </c>
      <c r="C6" s="98"/>
      <c r="D6" s="98"/>
      <c r="E6" s="98"/>
      <c r="F6" s="98"/>
      <c r="G6" s="98"/>
      <c r="H6" s="98"/>
      <c r="I6" s="98"/>
      <c r="J6" s="98"/>
      <c r="K6" s="98"/>
      <c r="L6" s="98"/>
      <c r="M6" s="98"/>
      <c r="N6" s="98"/>
      <c r="O6" s="98"/>
    </row>
    <row r="7" spans="1:21">
      <c r="A7" s="82" t="s">
        <v>290</v>
      </c>
      <c r="B7" s="59" t="s">
        <v>301</v>
      </c>
      <c r="C7" s="24">
        <v>58663643</v>
      </c>
      <c r="D7" s="24">
        <v>58077227</v>
      </c>
      <c r="E7" s="24">
        <v>57098367</v>
      </c>
      <c r="F7" s="24">
        <v>56601313</v>
      </c>
      <c r="G7" s="24">
        <v>55730776</v>
      </c>
      <c r="H7" s="24">
        <v>55275643</v>
      </c>
      <c r="I7" s="24">
        <v>52950518</v>
      </c>
      <c r="J7" s="24">
        <v>52194582</v>
      </c>
      <c r="K7" s="24">
        <v>31365551</v>
      </c>
      <c r="L7" s="24">
        <v>31062312</v>
      </c>
      <c r="M7" s="24">
        <v>31181911</v>
      </c>
      <c r="N7" s="24">
        <v>30280945</v>
      </c>
      <c r="O7" s="24">
        <v>27728278</v>
      </c>
    </row>
    <row r="8" spans="1:21" ht="15.75" thickBot="1">
      <c r="A8" s="82" t="s">
        <v>292</v>
      </c>
      <c r="B8" s="59" t="s">
        <v>293</v>
      </c>
      <c r="C8" s="91">
        <v>-2778821</v>
      </c>
      <c r="D8" s="91">
        <v>-3001356</v>
      </c>
      <c r="E8" s="91">
        <v>-2886566</v>
      </c>
      <c r="F8" s="91">
        <v>-2925543</v>
      </c>
      <c r="G8" s="91">
        <v>-3017621</v>
      </c>
      <c r="H8" s="91">
        <v>-3006099</v>
      </c>
      <c r="I8" s="91">
        <v>-2748888</v>
      </c>
      <c r="J8" s="91">
        <v>-2659921</v>
      </c>
      <c r="K8" s="91">
        <v>-1488286</v>
      </c>
      <c r="L8" s="91">
        <v>-1430389</v>
      </c>
      <c r="M8" s="91">
        <v>-1387772</v>
      </c>
      <c r="N8" s="91">
        <v>-1362248</v>
      </c>
      <c r="O8" s="91">
        <v>-1269891</v>
      </c>
    </row>
    <row r="9" spans="1:21" ht="15.75" thickTop="1">
      <c r="A9" s="99" t="s">
        <v>294</v>
      </c>
      <c r="B9" s="97" t="s">
        <v>302</v>
      </c>
      <c r="C9" s="25">
        <v>55884822</v>
      </c>
      <c r="D9" s="25">
        <f>D7+D8</f>
        <v>55075871</v>
      </c>
      <c r="E9" s="25">
        <f>E7+E8</f>
        <v>54211801</v>
      </c>
      <c r="F9" s="25">
        <f>F7+F8</f>
        <v>53675770</v>
      </c>
      <c r="G9" s="25">
        <f>G7+G8</f>
        <v>52713155</v>
      </c>
      <c r="H9" s="25">
        <f t="shared" ref="H9:O9" si="0">H7+H8</f>
        <v>52269544</v>
      </c>
      <c r="I9" s="25">
        <f t="shared" si="0"/>
        <v>50201630</v>
      </c>
      <c r="J9" s="25">
        <f t="shared" si="0"/>
        <v>49534661</v>
      </c>
      <c r="K9" s="25">
        <f t="shared" si="0"/>
        <v>29877265</v>
      </c>
      <c r="L9" s="25">
        <f t="shared" si="0"/>
        <v>29631923</v>
      </c>
      <c r="M9" s="25">
        <f t="shared" si="0"/>
        <v>29794139</v>
      </c>
      <c r="N9" s="25">
        <f t="shared" si="0"/>
        <v>28918697</v>
      </c>
      <c r="O9" s="25">
        <f t="shared" si="0"/>
        <v>26458387</v>
      </c>
    </row>
    <row r="10" spans="1:21">
      <c r="A10" s="94"/>
      <c r="B10" s="95"/>
    </row>
    <row r="11" spans="1:21" ht="25.5">
      <c r="A11" s="100" t="s">
        <v>458</v>
      </c>
      <c r="B11" s="101" t="s">
        <v>303</v>
      </c>
    </row>
    <row r="12" spans="1:21">
      <c r="A12" s="89" t="s">
        <v>304</v>
      </c>
      <c r="B12" s="59" t="s">
        <v>305</v>
      </c>
      <c r="C12" s="24">
        <v>54461767</v>
      </c>
      <c r="D12" s="24">
        <v>53592870</v>
      </c>
      <c r="E12" s="24">
        <v>52867095</v>
      </c>
      <c r="F12" s="24">
        <v>52291498</v>
      </c>
      <c r="G12" s="24">
        <v>51450875</v>
      </c>
      <c r="H12" s="24">
        <v>51073521</v>
      </c>
      <c r="I12" s="24">
        <v>48939745</v>
      </c>
      <c r="J12" s="24">
        <v>48241427</v>
      </c>
      <c r="K12" s="24">
        <v>28913351</v>
      </c>
      <c r="L12" s="24">
        <v>28609345</v>
      </c>
      <c r="M12" s="24">
        <v>28870334</v>
      </c>
      <c r="N12" s="24">
        <v>27985226</v>
      </c>
      <c r="O12" s="24">
        <v>25526978</v>
      </c>
    </row>
    <row r="13" spans="1:21">
      <c r="A13" s="89" t="s">
        <v>455</v>
      </c>
      <c r="B13" s="59" t="s">
        <v>459</v>
      </c>
      <c r="C13" s="23">
        <v>-325801</v>
      </c>
      <c r="D13" s="23">
        <v>-315261</v>
      </c>
      <c r="E13" s="23">
        <v>-313280</v>
      </c>
      <c r="F13" s="23">
        <v>-303397</v>
      </c>
      <c r="G13" s="23">
        <v>-311783</v>
      </c>
      <c r="H13" s="23">
        <v>-318483</v>
      </c>
      <c r="I13" s="23">
        <v>-304630</v>
      </c>
      <c r="J13" s="23">
        <v>-306729</v>
      </c>
      <c r="K13" s="23">
        <v>-220448</v>
      </c>
      <c r="L13" s="23">
        <v>-151524</v>
      </c>
      <c r="M13" s="23">
        <v>-117426</v>
      </c>
      <c r="N13" s="23">
        <v>-117573</v>
      </c>
      <c r="O13" s="23">
        <v>-106837</v>
      </c>
    </row>
    <row r="14" spans="1:21">
      <c r="A14" s="102" t="s">
        <v>306</v>
      </c>
      <c r="B14" s="97" t="s">
        <v>307</v>
      </c>
      <c r="C14" s="25">
        <v>54135966</v>
      </c>
      <c r="D14" s="25">
        <f>D12+D13</f>
        <v>53277609</v>
      </c>
      <c r="E14" s="25">
        <f>E12+E13</f>
        <v>52553815</v>
      </c>
      <c r="F14" s="25">
        <f>F12+F13</f>
        <v>51988101</v>
      </c>
      <c r="G14" s="25">
        <f>G12+G13</f>
        <v>51139092</v>
      </c>
      <c r="H14" s="25">
        <f t="shared" ref="H14:O14" si="1">H12+H13</f>
        <v>50755038</v>
      </c>
      <c r="I14" s="25">
        <f t="shared" si="1"/>
        <v>48635115</v>
      </c>
      <c r="J14" s="25">
        <f t="shared" si="1"/>
        <v>47934698</v>
      </c>
      <c r="K14" s="25">
        <f t="shared" si="1"/>
        <v>28692903</v>
      </c>
      <c r="L14" s="25">
        <f t="shared" si="1"/>
        <v>28457821</v>
      </c>
      <c r="M14" s="25">
        <f t="shared" si="1"/>
        <v>28752908</v>
      </c>
      <c r="N14" s="25">
        <f t="shared" si="1"/>
        <v>27867653</v>
      </c>
      <c r="O14" s="25">
        <f t="shared" si="1"/>
        <v>25420141</v>
      </c>
    </row>
    <row r="15" spans="1:21">
      <c r="A15" s="94"/>
      <c r="B15" s="95"/>
      <c r="C15" s="98"/>
      <c r="D15" s="98"/>
      <c r="E15" s="98"/>
      <c r="F15" s="98"/>
      <c r="G15" s="98"/>
      <c r="H15" s="98"/>
      <c r="I15" s="98"/>
      <c r="J15" s="98"/>
      <c r="K15" s="98"/>
      <c r="L15" s="98"/>
      <c r="M15" s="98"/>
      <c r="N15" s="98"/>
      <c r="O15" s="98"/>
    </row>
    <row r="16" spans="1:21" ht="25.5">
      <c r="A16" s="96" t="s">
        <v>457</v>
      </c>
      <c r="B16" s="101" t="s">
        <v>394</v>
      </c>
      <c r="C16" s="98"/>
      <c r="D16" s="98"/>
      <c r="E16" s="98"/>
      <c r="F16" s="98"/>
      <c r="G16" s="98"/>
      <c r="H16" s="98"/>
      <c r="I16" s="98"/>
      <c r="J16" s="98"/>
      <c r="K16" s="98"/>
      <c r="L16" s="98"/>
      <c r="M16" s="98"/>
      <c r="N16" s="98"/>
      <c r="O16" s="98"/>
    </row>
    <row r="17" spans="1:15">
      <c r="A17" s="82" t="s">
        <v>304</v>
      </c>
      <c r="B17" s="59" t="s">
        <v>305</v>
      </c>
      <c r="C17" s="24">
        <v>4201876</v>
      </c>
      <c r="D17" s="24">
        <v>4484357</v>
      </c>
      <c r="E17" s="24">
        <v>4231272</v>
      </c>
      <c r="F17" s="24">
        <v>4309815</v>
      </c>
      <c r="G17" s="24">
        <v>4279901</v>
      </c>
      <c r="H17" s="24">
        <v>4202122</v>
      </c>
      <c r="I17" s="24">
        <v>4010773</v>
      </c>
      <c r="J17" s="24">
        <v>3953155</v>
      </c>
      <c r="K17" s="24">
        <v>2452200</v>
      </c>
      <c r="L17" s="24">
        <v>2452967</v>
      </c>
      <c r="M17" s="24">
        <v>2311577</v>
      </c>
      <c r="N17" s="24">
        <v>2295719</v>
      </c>
      <c r="O17" s="24">
        <v>2201300</v>
      </c>
    </row>
    <row r="18" spans="1:15">
      <c r="A18" s="82" t="s">
        <v>455</v>
      </c>
      <c r="B18" s="59" t="s">
        <v>456</v>
      </c>
      <c r="C18" s="23">
        <v>-2453020</v>
      </c>
      <c r="D18" s="23">
        <v>-2686095</v>
      </c>
      <c r="E18" s="23">
        <v>-2573286</v>
      </c>
      <c r="F18" s="23">
        <v>-2622146</v>
      </c>
      <c r="G18" s="23">
        <v>-2705838</v>
      </c>
      <c r="H18" s="23">
        <v>-2687616</v>
      </c>
      <c r="I18" s="23">
        <v>-2444258</v>
      </c>
      <c r="J18" s="23">
        <v>-2353192</v>
      </c>
      <c r="K18" s="23">
        <v>-1267838</v>
      </c>
      <c r="L18" s="23">
        <v>-1278865</v>
      </c>
      <c r="M18" s="23">
        <v>-1270346</v>
      </c>
      <c r="N18" s="23">
        <v>-1244675</v>
      </c>
      <c r="O18" s="23">
        <v>-1163054</v>
      </c>
    </row>
    <row r="19" spans="1:15">
      <c r="A19" s="99" t="s">
        <v>306</v>
      </c>
      <c r="B19" s="97" t="s">
        <v>307</v>
      </c>
      <c r="C19" s="25">
        <v>1748856</v>
      </c>
      <c r="D19" s="25">
        <f>D17+D18</f>
        <v>1798262</v>
      </c>
      <c r="E19" s="25">
        <f>E17+E18</f>
        <v>1657986</v>
      </c>
      <c r="F19" s="25">
        <f>F17+F18</f>
        <v>1687669</v>
      </c>
      <c r="G19" s="25">
        <f>G17+G18</f>
        <v>1574063</v>
      </c>
      <c r="H19" s="25">
        <f t="shared" ref="H19:O19" si="2">H17+H18</f>
        <v>1514506</v>
      </c>
      <c r="I19" s="25">
        <f t="shared" si="2"/>
        <v>1566515</v>
      </c>
      <c r="J19" s="25">
        <f t="shared" si="2"/>
        <v>1599963</v>
      </c>
      <c r="K19" s="25">
        <f t="shared" si="2"/>
        <v>1184362</v>
      </c>
      <c r="L19" s="25">
        <f t="shared" si="2"/>
        <v>1174102</v>
      </c>
      <c r="M19" s="25">
        <f t="shared" si="2"/>
        <v>1041231</v>
      </c>
      <c r="N19" s="25">
        <f t="shared" si="2"/>
        <v>1051044</v>
      </c>
      <c r="O19" s="25">
        <f t="shared" si="2"/>
        <v>1038246</v>
      </c>
    </row>
    <row r="20" spans="1:15">
      <c r="A20" s="94"/>
      <c r="B20" s="95"/>
    </row>
    <row r="21" spans="1:15">
      <c r="A21" s="96" t="s">
        <v>395</v>
      </c>
      <c r="B21" s="101" t="s">
        <v>396</v>
      </c>
    </row>
    <row r="22" spans="1:15" ht="25.5">
      <c r="A22" s="82" t="s">
        <v>460</v>
      </c>
      <c r="B22" s="59" t="s">
        <v>397</v>
      </c>
      <c r="C22" s="135">
        <v>7.162657798118674E-2</v>
      </c>
      <c r="D22" s="135">
        <v>7.7213689971802543E-2</v>
      </c>
      <c r="E22" s="135">
        <f>E17/E7</f>
        <v>7.4104956451731804E-2</v>
      </c>
      <c r="F22" s="135">
        <f>F17/F7</f>
        <v>7.614337497789142E-2</v>
      </c>
      <c r="G22" s="135">
        <f t="shared" ref="G22:O22" si="3">G17/G7</f>
        <v>7.6796005855005497E-2</v>
      </c>
      <c r="H22" s="135">
        <f t="shared" si="3"/>
        <v>7.6021223308067168E-2</v>
      </c>
      <c r="I22" s="135">
        <f t="shared" si="3"/>
        <v>7.5745680146131908E-2</v>
      </c>
      <c r="J22" s="135">
        <f t="shared" si="3"/>
        <v>7.5738799862407169E-2</v>
      </c>
      <c r="K22" s="135">
        <f t="shared" si="3"/>
        <v>7.8181314270551153E-2</v>
      </c>
      <c r="L22" s="135">
        <f t="shared" si="3"/>
        <v>7.896923448582964E-2</v>
      </c>
      <c r="M22" s="135">
        <f>M17/M7</f>
        <v>7.4131986330151473E-2</v>
      </c>
      <c r="N22" s="135">
        <f t="shared" si="3"/>
        <v>7.5813981366829861E-2</v>
      </c>
      <c r="O22" s="135">
        <f t="shared" si="3"/>
        <v>7.9388269260716446E-2</v>
      </c>
    </row>
    <row r="23" spans="1:15" ht="25.5">
      <c r="A23" s="82" t="s">
        <v>461</v>
      </c>
      <c r="B23" s="59" t="s">
        <v>398</v>
      </c>
      <c r="C23" s="26">
        <v>0.58379162069513713</v>
      </c>
      <c r="D23" s="26">
        <v>0.59899223010121627</v>
      </c>
      <c r="E23" s="26">
        <f>-E18/E17</f>
        <v>0.60815896496372723</v>
      </c>
      <c r="F23" s="26">
        <f>-F18/F17</f>
        <v>0.60841265808393163</v>
      </c>
      <c r="G23" s="26">
        <f t="shared" ref="G23:O23" si="4">-G18/G17</f>
        <v>0.63221976396182999</v>
      </c>
      <c r="H23" s="26">
        <f t="shared" si="4"/>
        <v>0.63958542850493161</v>
      </c>
      <c r="I23" s="26">
        <f t="shared" si="4"/>
        <v>0.60942317104458421</v>
      </c>
      <c r="J23" s="26">
        <f t="shared" si="4"/>
        <v>0.59526934815356347</v>
      </c>
      <c r="K23" s="26">
        <f t="shared" si="4"/>
        <v>0.51702063453225677</v>
      </c>
      <c r="L23" s="26">
        <f t="shared" si="4"/>
        <v>0.5213543435358079</v>
      </c>
      <c r="M23" s="26">
        <f>-M18/M17</f>
        <v>0.5495581587807804</v>
      </c>
      <c r="N23" s="26">
        <f t="shared" si="4"/>
        <v>0.54217219093451763</v>
      </c>
      <c r="O23" s="26">
        <f t="shared" si="4"/>
        <v>0.5283487030391133</v>
      </c>
    </row>
    <row r="24" spans="1:15">
      <c r="C24" s="187"/>
      <c r="D24" s="187"/>
      <c r="E24" s="187"/>
      <c r="F24" s="187"/>
      <c r="G24" s="187"/>
      <c r="H24" s="187"/>
      <c r="I24" s="187"/>
      <c r="J24" s="187"/>
      <c r="K24" s="187"/>
      <c r="L24" s="187"/>
      <c r="M24" s="187"/>
      <c r="N24" s="187"/>
      <c r="O24" s="187"/>
    </row>
    <row r="26" spans="1:15">
      <c r="C26" s="187"/>
      <c r="D26" s="187"/>
      <c r="E26" s="187"/>
      <c r="F26" s="187"/>
      <c r="G26" s="187"/>
      <c r="H26" s="187"/>
      <c r="I26" s="187"/>
      <c r="J26" s="187"/>
      <c r="K26" s="187"/>
      <c r="L26" s="187"/>
      <c r="M26" s="187"/>
      <c r="N26" s="187"/>
      <c r="O26" s="187"/>
    </row>
  </sheetData>
  <mergeCells count="2">
    <mergeCell ref="P3:Q3"/>
    <mergeCell ref="S3:T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6"/>
    <pageSetUpPr fitToPage="1"/>
  </sheetPr>
  <dimension ref="A1:U41"/>
  <sheetViews>
    <sheetView showGridLines="0" zoomScale="85" zoomScaleNormal="85" workbookViewId="0">
      <pane xSplit="2" topLeftCell="C1" activePane="topRight" state="frozen"/>
      <selection activeCell="C1" sqref="C1:C1048576"/>
      <selection pane="topRight" activeCell="C3" sqref="C3"/>
    </sheetView>
  </sheetViews>
  <sheetFormatPr defaultRowHeight="15" outlineLevelCol="1"/>
  <cols>
    <col min="1" max="1" width="39.28515625" customWidth="1"/>
    <col min="2" max="2" width="37.42578125" customWidth="1" outlineLevel="1"/>
    <col min="3" max="13" width="16.5703125" customWidth="1"/>
    <col min="14" max="14" width="16.5703125" style="57" customWidth="1"/>
    <col min="15" max="15" width="16.5703125" customWidth="1"/>
    <col min="16" max="16" width="17.140625" bestFit="1" customWidth="1"/>
    <col min="17" max="17" width="12.7109375" bestFit="1" customWidth="1"/>
    <col min="18" max="18" width="1.7109375" customWidth="1"/>
    <col min="19" max="19" width="15.5703125" bestFit="1" customWidth="1"/>
    <col min="20" max="20" width="12.7109375" bestFit="1" customWidth="1"/>
    <col min="22" max="22" width="12.85546875" bestFit="1" customWidth="1"/>
  </cols>
  <sheetData>
    <row r="1" spans="1:21" s="1" customFormat="1" ht="14.25">
      <c r="A1" s="44" t="s">
        <v>0</v>
      </c>
      <c r="B1" s="44" t="s">
        <v>1</v>
      </c>
      <c r="C1" s="44"/>
      <c r="D1" s="44"/>
      <c r="E1" s="44"/>
      <c r="F1" s="44"/>
      <c r="G1" s="44"/>
      <c r="H1" s="44"/>
      <c r="I1" s="44"/>
      <c r="J1" s="44"/>
      <c r="K1" s="44"/>
      <c r="L1" s="44"/>
      <c r="M1" s="44"/>
      <c r="N1" s="44"/>
      <c r="O1" s="130"/>
      <c r="P1" s="2"/>
      <c r="Q1" s="2"/>
      <c r="R1" s="130"/>
      <c r="S1" s="2"/>
      <c r="T1" s="2"/>
      <c r="U1" s="130"/>
    </row>
    <row r="2" spans="1:21" s="2" customFormat="1" ht="14.25">
      <c r="A2" s="63"/>
      <c r="B2" s="63"/>
      <c r="C2" s="63"/>
      <c r="D2" s="63"/>
      <c r="E2" s="63"/>
      <c r="F2" s="63"/>
      <c r="G2" s="63"/>
      <c r="H2" s="63"/>
      <c r="I2" s="63"/>
      <c r="J2" s="63"/>
      <c r="K2" s="63"/>
      <c r="L2" s="63"/>
      <c r="M2" s="63"/>
      <c r="N2" s="63"/>
      <c r="O2" s="130"/>
      <c r="R2" s="130"/>
      <c r="U2" s="130"/>
    </row>
    <row r="3" spans="1:21" s="2" customFormat="1" ht="15" customHeight="1">
      <c r="A3" s="13" t="s">
        <v>188</v>
      </c>
      <c r="B3" s="13" t="s">
        <v>189</v>
      </c>
      <c r="C3" s="13"/>
      <c r="D3" s="13"/>
      <c r="E3" s="13"/>
      <c r="F3" s="13"/>
      <c r="G3" s="13"/>
      <c r="H3" s="13"/>
      <c r="I3" s="13"/>
      <c r="J3" s="13"/>
      <c r="K3" s="13"/>
      <c r="L3" s="13"/>
      <c r="M3" s="13"/>
      <c r="N3" s="13"/>
      <c r="O3" s="130"/>
      <c r="P3" s="242"/>
      <c r="Q3" s="242"/>
      <c r="R3" s="136"/>
      <c r="S3" s="242"/>
      <c r="T3" s="242"/>
      <c r="U3" s="130"/>
    </row>
    <row r="4" spans="1:21" s="34" customFormat="1" ht="30" customHeight="1">
      <c r="A4" s="32" t="s">
        <v>230</v>
      </c>
      <c r="B4" s="32" t="s">
        <v>308</v>
      </c>
      <c r="C4" s="8" t="s">
        <v>483</v>
      </c>
      <c r="D4" s="8" t="s">
        <v>475</v>
      </c>
      <c r="E4" s="8" t="s">
        <v>465</v>
      </c>
      <c r="F4" s="8" t="s">
        <v>451</v>
      </c>
      <c r="G4" s="8" t="s">
        <v>432</v>
      </c>
      <c r="H4" s="8" t="s">
        <v>401</v>
      </c>
      <c r="I4" s="8" t="s">
        <v>386</v>
      </c>
      <c r="J4" s="8" t="s">
        <v>6</v>
      </c>
      <c r="K4" s="8" t="s">
        <v>7</v>
      </c>
      <c r="L4" s="8" t="s">
        <v>8</v>
      </c>
      <c r="M4" s="8" t="s">
        <v>9</v>
      </c>
      <c r="N4" s="8" t="s">
        <v>10</v>
      </c>
      <c r="O4" s="8" t="s">
        <v>11</v>
      </c>
      <c r="P4" s="185"/>
      <c r="Q4" s="186"/>
      <c r="R4" s="130"/>
      <c r="S4" s="185"/>
      <c r="T4" s="186"/>
      <c r="U4" s="177"/>
    </row>
    <row r="5" spans="1:21">
      <c r="A5" s="82"/>
      <c r="B5" s="59"/>
      <c r="C5" s="24"/>
      <c r="D5" s="24"/>
      <c r="E5" s="24"/>
      <c r="F5" s="24"/>
      <c r="G5" s="24"/>
      <c r="H5" s="24"/>
      <c r="I5" s="24"/>
      <c r="J5" s="24"/>
      <c r="K5" s="24"/>
      <c r="L5" s="24"/>
      <c r="M5" s="24"/>
      <c r="N5" s="24"/>
      <c r="O5" s="24"/>
    </row>
    <row r="6" spans="1:21" ht="15.75">
      <c r="A6" s="99" t="s">
        <v>309</v>
      </c>
      <c r="B6" s="97" t="s">
        <v>310</v>
      </c>
      <c r="C6" s="103">
        <v>3725764</v>
      </c>
      <c r="D6" s="103">
        <v>3990812</v>
      </c>
      <c r="E6" s="103">
        <f>SUM(E7:E10)</f>
        <v>3985969</v>
      </c>
      <c r="F6" s="103">
        <f>SUM(F7:F10)</f>
        <v>3874171</v>
      </c>
      <c r="G6" s="103">
        <f>SUM(G7:G10)</f>
        <v>4501027</v>
      </c>
      <c r="H6" s="103">
        <f>SUM(H7:H10)</f>
        <v>4935155</v>
      </c>
      <c r="I6" s="103">
        <f t="shared" ref="I6:O6" si="0">SUM(I7:I10)</f>
        <v>4279452</v>
      </c>
      <c r="J6" s="103">
        <f t="shared" si="0"/>
        <v>4449799</v>
      </c>
      <c r="K6" s="103">
        <f t="shared" si="0"/>
        <v>3693743</v>
      </c>
      <c r="L6" s="103">
        <f t="shared" si="0"/>
        <v>4222120</v>
      </c>
      <c r="M6" s="103">
        <f t="shared" si="0"/>
        <v>3799490</v>
      </c>
      <c r="N6" s="103">
        <f t="shared" si="0"/>
        <v>1345843</v>
      </c>
      <c r="O6" s="103">
        <f t="shared" si="0"/>
        <v>1173885</v>
      </c>
    </row>
    <row r="7" spans="1:21">
      <c r="A7" s="82" t="s">
        <v>311</v>
      </c>
      <c r="B7" s="59" t="s">
        <v>312</v>
      </c>
      <c r="C7" s="24">
        <v>145059</v>
      </c>
      <c r="D7" s="24">
        <v>212503</v>
      </c>
      <c r="E7" s="24">
        <v>406318</v>
      </c>
      <c r="F7" s="24">
        <v>340567</v>
      </c>
      <c r="G7" s="24">
        <v>438249</v>
      </c>
      <c r="H7" s="24">
        <v>622755</v>
      </c>
      <c r="I7" s="125">
        <v>175901</v>
      </c>
      <c r="J7" s="24">
        <v>231048</v>
      </c>
      <c r="K7" s="24">
        <v>13177</v>
      </c>
      <c r="L7" s="24">
        <v>24015</v>
      </c>
      <c r="M7" s="24">
        <v>14962</v>
      </c>
      <c r="N7" s="24">
        <v>6578</v>
      </c>
      <c r="O7" s="24">
        <v>10020</v>
      </c>
    </row>
    <row r="8" spans="1:21">
      <c r="A8" s="82" t="s">
        <v>313</v>
      </c>
      <c r="B8" s="59" t="s">
        <v>314</v>
      </c>
      <c r="C8" s="24">
        <v>1710041</v>
      </c>
      <c r="D8" s="24">
        <v>1754338</v>
      </c>
      <c r="E8" s="24">
        <v>1538591</v>
      </c>
      <c r="F8" s="24">
        <v>1376378</v>
      </c>
      <c r="G8" s="24">
        <v>1868525</v>
      </c>
      <c r="H8" s="24">
        <v>2028453</v>
      </c>
      <c r="I8" s="125">
        <v>1779737</v>
      </c>
      <c r="J8" s="24">
        <v>1731083</v>
      </c>
      <c r="K8" s="24">
        <v>1221279</v>
      </c>
      <c r="L8" s="24">
        <v>1906525</v>
      </c>
      <c r="M8" s="24">
        <v>1474013</v>
      </c>
      <c r="N8" s="24">
        <v>1339254</v>
      </c>
      <c r="O8" s="24">
        <v>1163854</v>
      </c>
    </row>
    <row r="9" spans="1:21">
      <c r="A9" s="82" t="s">
        <v>315</v>
      </c>
      <c r="B9" s="59" t="s">
        <v>316</v>
      </c>
      <c r="C9" s="24">
        <v>1870632</v>
      </c>
      <c r="D9" s="24">
        <v>2023662</v>
      </c>
      <c r="E9" s="24">
        <v>2040762</v>
      </c>
      <c r="F9" s="24">
        <v>2156906</v>
      </c>
      <c r="G9" s="24">
        <v>2152543</v>
      </c>
      <c r="H9" s="24">
        <v>2240934</v>
      </c>
      <c r="I9" s="125">
        <v>2288308</v>
      </c>
      <c r="J9" s="24">
        <v>2454764</v>
      </c>
      <c r="K9" s="24">
        <v>2459276</v>
      </c>
      <c r="L9" s="24">
        <v>2291569</v>
      </c>
      <c r="M9" s="24">
        <v>2310504</v>
      </c>
      <c r="N9" s="24">
        <v>0</v>
      </c>
      <c r="O9" s="24">
        <v>0</v>
      </c>
    </row>
    <row r="10" spans="1:21">
      <c r="A10" s="82" t="s">
        <v>317</v>
      </c>
      <c r="B10" s="59" t="s">
        <v>318</v>
      </c>
      <c r="C10" s="24">
        <v>32</v>
      </c>
      <c r="D10" s="24">
        <v>309</v>
      </c>
      <c r="E10" s="24">
        <v>298</v>
      </c>
      <c r="F10" s="24">
        <f>F11+F12</f>
        <v>320</v>
      </c>
      <c r="G10" s="24">
        <f>G11+G12</f>
        <v>41710</v>
      </c>
      <c r="H10" s="24">
        <f t="shared" ref="H10:O10" si="1">H11+H12</f>
        <v>43013</v>
      </c>
      <c r="I10" s="24">
        <f t="shared" si="1"/>
        <v>35506</v>
      </c>
      <c r="J10" s="24">
        <f t="shared" si="1"/>
        <v>32904</v>
      </c>
      <c r="K10" s="24">
        <f t="shared" si="1"/>
        <v>11</v>
      </c>
      <c r="L10" s="24">
        <f t="shared" si="1"/>
        <v>11</v>
      </c>
      <c r="M10" s="24">
        <f t="shared" si="1"/>
        <v>11</v>
      </c>
      <c r="N10" s="24">
        <f t="shared" si="1"/>
        <v>11</v>
      </c>
      <c r="O10" s="24">
        <f t="shared" si="1"/>
        <v>11</v>
      </c>
    </row>
    <row r="11" spans="1:21">
      <c r="A11" s="83" t="s">
        <v>319</v>
      </c>
      <c r="B11" s="84" t="s">
        <v>320</v>
      </c>
      <c r="C11" s="24">
        <v>1</v>
      </c>
      <c r="D11" s="24">
        <v>266</v>
      </c>
      <c r="E11" s="24">
        <v>263</v>
      </c>
      <c r="F11" s="24">
        <v>262</v>
      </c>
      <c r="G11" s="24">
        <v>212</v>
      </c>
      <c r="H11" s="24">
        <v>43002</v>
      </c>
      <c r="I11" s="125">
        <v>213</v>
      </c>
      <c r="J11" s="24">
        <v>0</v>
      </c>
      <c r="K11" s="24">
        <v>0</v>
      </c>
      <c r="L11" s="24">
        <v>0</v>
      </c>
      <c r="M11" s="24">
        <v>0</v>
      </c>
      <c r="N11" s="24">
        <v>0</v>
      </c>
      <c r="O11" s="24">
        <v>0</v>
      </c>
    </row>
    <row r="12" spans="1:21">
      <c r="A12" s="83" t="s">
        <v>130</v>
      </c>
      <c r="B12" s="84" t="s">
        <v>321</v>
      </c>
      <c r="C12" s="24">
        <v>31</v>
      </c>
      <c r="D12" s="24">
        <v>43</v>
      </c>
      <c r="E12" s="24">
        <v>35</v>
      </c>
      <c r="F12" s="24">
        <v>58</v>
      </c>
      <c r="G12" s="24">
        <v>41498</v>
      </c>
      <c r="H12" s="24">
        <v>11</v>
      </c>
      <c r="I12" s="125">
        <v>35293</v>
      </c>
      <c r="J12" s="24">
        <v>32904</v>
      </c>
      <c r="K12" s="24">
        <v>11</v>
      </c>
      <c r="L12" s="24">
        <v>11</v>
      </c>
      <c r="M12" s="24">
        <v>11</v>
      </c>
      <c r="N12" s="24">
        <v>11</v>
      </c>
      <c r="O12" s="24">
        <v>11</v>
      </c>
    </row>
    <row r="13" spans="1:21">
      <c r="A13" s="82"/>
      <c r="B13" s="84"/>
      <c r="C13" s="24"/>
      <c r="D13" s="24"/>
      <c r="E13" s="24"/>
      <c r="F13" s="24"/>
      <c r="G13" s="24"/>
      <c r="H13" s="24"/>
      <c r="I13" s="24"/>
      <c r="J13" s="24"/>
      <c r="K13" s="24"/>
      <c r="L13" s="24"/>
      <c r="M13" s="24"/>
      <c r="N13" s="24"/>
      <c r="O13" s="24"/>
    </row>
    <row r="14" spans="1:21" ht="15.75">
      <c r="A14" s="99" t="s">
        <v>322</v>
      </c>
      <c r="B14" s="97" t="s">
        <v>323</v>
      </c>
      <c r="C14" s="103">
        <v>27988379</v>
      </c>
      <c r="D14" s="103">
        <v>27527173</v>
      </c>
      <c r="E14" s="103">
        <f>SUM(E15:E17)</f>
        <v>26250836</v>
      </c>
      <c r="F14" s="103">
        <f>SUM(F15:F17)</f>
        <v>25702856</v>
      </c>
      <c r="G14" s="103">
        <f>SUM(G15:G17)</f>
        <v>24437763</v>
      </c>
      <c r="H14" s="103">
        <f t="shared" ref="H14:O14" si="2">SUM(H15:H17)</f>
        <v>24079361</v>
      </c>
      <c r="I14" s="103">
        <f t="shared" si="2"/>
        <v>22908333</v>
      </c>
      <c r="J14" s="103">
        <f t="shared" si="2"/>
        <v>23350308</v>
      </c>
      <c r="K14" s="103">
        <f t="shared" si="2"/>
        <v>19409350</v>
      </c>
      <c r="L14" s="103">
        <f t="shared" si="2"/>
        <v>18539420</v>
      </c>
      <c r="M14" s="103">
        <f t="shared" si="2"/>
        <v>17356078</v>
      </c>
      <c r="N14" s="103">
        <f t="shared" si="2"/>
        <v>17501035</v>
      </c>
      <c r="O14" s="103">
        <f t="shared" si="2"/>
        <v>17022043</v>
      </c>
    </row>
    <row r="15" spans="1:21">
      <c r="A15" s="82" t="s">
        <v>311</v>
      </c>
      <c r="B15" s="59" t="s">
        <v>312</v>
      </c>
      <c r="C15" s="24">
        <v>15457346</v>
      </c>
      <c r="D15" s="24">
        <v>14725418</v>
      </c>
      <c r="E15" s="24">
        <v>14290556</v>
      </c>
      <c r="F15" s="24">
        <v>14353906</v>
      </c>
      <c r="G15" s="24">
        <v>13671474</v>
      </c>
      <c r="H15" s="24">
        <v>13398459</v>
      </c>
      <c r="I15" s="24">
        <v>12791593</v>
      </c>
      <c r="J15" s="24">
        <v>13502078</v>
      </c>
      <c r="K15" s="24">
        <v>10026774</v>
      </c>
      <c r="L15" s="24">
        <v>9670397</v>
      </c>
      <c r="M15" s="24">
        <v>10377678</v>
      </c>
      <c r="N15" s="24">
        <v>10277273</v>
      </c>
      <c r="O15" s="24">
        <v>10072482</v>
      </c>
    </row>
    <row r="16" spans="1:21">
      <c r="A16" s="82" t="s">
        <v>313</v>
      </c>
      <c r="B16" s="59" t="s">
        <v>314</v>
      </c>
      <c r="C16" s="24">
        <v>12408380</v>
      </c>
      <c r="D16" s="24">
        <v>12680228</v>
      </c>
      <c r="E16" s="24">
        <v>11835266</v>
      </c>
      <c r="F16" s="24">
        <v>11228989</v>
      </c>
      <c r="G16" s="24">
        <v>10683571</v>
      </c>
      <c r="H16" s="24">
        <v>10595406</v>
      </c>
      <c r="I16" s="24">
        <v>10034271</v>
      </c>
      <c r="J16" s="24">
        <v>9761476</v>
      </c>
      <c r="K16" s="24">
        <v>9326328</v>
      </c>
      <c r="L16" s="24">
        <v>8811831</v>
      </c>
      <c r="M16" s="24">
        <v>6921042</v>
      </c>
      <c r="N16" s="24">
        <v>7165722</v>
      </c>
      <c r="O16" s="24">
        <v>6888998</v>
      </c>
    </row>
    <row r="17" spans="1:15">
      <c r="A17" s="82" t="s">
        <v>317</v>
      </c>
      <c r="B17" s="59" t="s">
        <v>318</v>
      </c>
      <c r="C17" s="24">
        <v>122653</v>
      </c>
      <c r="D17" s="24">
        <v>121527</v>
      </c>
      <c r="E17" s="24">
        <v>125014</v>
      </c>
      <c r="F17" s="24">
        <f>F18+F19</f>
        <v>119961</v>
      </c>
      <c r="G17" s="24">
        <f>G18+G19</f>
        <v>82718</v>
      </c>
      <c r="H17" s="24">
        <f t="shared" ref="H17:O17" si="3">H18+H19</f>
        <v>85496</v>
      </c>
      <c r="I17" s="24">
        <f t="shared" si="3"/>
        <v>82469</v>
      </c>
      <c r="J17" s="24">
        <f t="shared" si="3"/>
        <v>86754</v>
      </c>
      <c r="K17" s="24">
        <f t="shared" si="3"/>
        <v>56248</v>
      </c>
      <c r="L17" s="24">
        <f t="shared" si="3"/>
        <v>57192</v>
      </c>
      <c r="M17" s="24">
        <f t="shared" si="3"/>
        <v>57358</v>
      </c>
      <c r="N17" s="24">
        <f t="shared" si="3"/>
        <v>58040</v>
      </c>
      <c r="O17" s="24">
        <f t="shared" si="3"/>
        <v>60563</v>
      </c>
    </row>
    <row r="18" spans="1:15">
      <c r="A18" s="83" t="s">
        <v>319</v>
      </c>
      <c r="B18" s="84" t="s">
        <v>320</v>
      </c>
      <c r="C18" s="24">
        <v>40737</v>
      </c>
      <c r="D18" s="24">
        <v>45511</v>
      </c>
      <c r="E18" s="24">
        <v>33140</v>
      </c>
      <c r="F18" s="24">
        <v>33591</v>
      </c>
      <c r="G18" s="24">
        <v>8124</v>
      </c>
      <c r="H18" s="24">
        <v>36017</v>
      </c>
      <c r="I18" s="24">
        <v>38804</v>
      </c>
      <c r="J18" s="24">
        <v>42216</v>
      </c>
      <c r="K18" s="24">
        <v>10990</v>
      </c>
      <c r="L18" s="24">
        <v>10766</v>
      </c>
      <c r="M18" s="24">
        <v>9318</v>
      </c>
      <c r="N18" s="24">
        <v>8054</v>
      </c>
      <c r="O18" s="24">
        <v>7842</v>
      </c>
    </row>
    <row r="19" spans="1:15">
      <c r="A19" s="83" t="s">
        <v>130</v>
      </c>
      <c r="B19" s="84" t="s">
        <v>321</v>
      </c>
      <c r="C19" s="24">
        <v>81916</v>
      </c>
      <c r="D19" s="24">
        <v>76016</v>
      </c>
      <c r="E19" s="24">
        <v>91874</v>
      </c>
      <c r="F19" s="24">
        <v>86370</v>
      </c>
      <c r="G19" s="24">
        <v>74594</v>
      </c>
      <c r="H19" s="24">
        <v>49479</v>
      </c>
      <c r="I19" s="24">
        <v>43665</v>
      </c>
      <c r="J19" s="24">
        <v>44538</v>
      </c>
      <c r="K19" s="24">
        <v>45258</v>
      </c>
      <c r="L19" s="24">
        <v>46426</v>
      </c>
      <c r="M19" s="24">
        <v>48040</v>
      </c>
      <c r="N19" s="24">
        <v>49986</v>
      </c>
      <c r="O19" s="24">
        <v>52721</v>
      </c>
    </row>
    <row r="20" spans="1:15">
      <c r="A20" s="82"/>
      <c r="B20" s="59"/>
      <c r="C20" s="24"/>
      <c r="D20" s="24"/>
      <c r="E20" s="24"/>
      <c r="F20" s="24"/>
      <c r="G20" s="24"/>
      <c r="H20" s="24"/>
      <c r="I20" s="24"/>
      <c r="J20" s="24"/>
      <c r="K20" s="24"/>
      <c r="L20" s="24"/>
      <c r="M20" s="24"/>
      <c r="N20" s="24"/>
      <c r="O20" s="24"/>
    </row>
    <row r="21" spans="1:15" ht="15.75">
      <c r="A21" s="99" t="s">
        <v>324</v>
      </c>
      <c r="B21" s="97" t="s">
        <v>325</v>
      </c>
      <c r="C21" s="103">
        <v>22568752</v>
      </c>
      <c r="D21" s="103">
        <v>22819005</v>
      </c>
      <c r="E21" s="103">
        <f>SUM(E22:E24)</f>
        <v>21101861</v>
      </c>
      <c r="F21" s="103">
        <f>SUM(F22:F24)</f>
        <v>20868635</v>
      </c>
      <c r="G21" s="103">
        <f>SUM(G22:G24)</f>
        <v>17674468</v>
      </c>
      <c r="H21" s="103">
        <f t="shared" ref="H21:O21" si="4">SUM(H22:H24)</f>
        <v>16817438</v>
      </c>
      <c r="I21" s="103">
        <f t="shared" si="4"/>
        <v>16026236</v>
      </c>
      <c r="J21" s="103">
        <f t="shared" si="4"/>
        <v>15372446</v>
      </c>
      <c r="K21" s="103">
        <f t="shared" si="4"/>
        <v>8590440</v>
      </c>
      <c r="L21" s="103">
        <f t="shared" si="4"/>
        <v>9448772</v>
      </c>
      <c r="M21" s="103">
        <f t="shared" si="4"/>
        <v>9358899</v>
      </c>
      <c r="N21" s="103">
        <f t="shared" si="4"/>
        <v>8716731</v>
      </c>
      <c r="O21" s="103">
        <f t="shared" si="4"/>
        <v>8198208</v>
      </c>
    </row>
    <row r="22" spans="1:15">
      <c r="A22" s="82" t="s">
        <v>311</v>
      </c>
      <c r="B22" s="59" t="s">
        <v>312</v>
      </c>
      <c r="C22" s="24">
        <v>11948837</v>
      </c>
      <c r="D22" s="24">
        <v>12090445</v>
      </c>
      <c r="E22" s="24">
        <v>10621773</v>
      </c>
      <c r="F22" s="24">
        <v>10126729</v>
      </c>
      <c r="G22" s="24">
        <v>9669466</v>
      </c>
      <c r="H22" s="24">
        <v>9888534</v>
      </c>
      <c r="I22" s="24">
        <v>9176383</v>
      </c>
      <c r="J22" s="24">
        <v>8460027</v>
      </c>
      <c r="K22" s="24">
        <v>5084904</v>
      </c>
      <c r="L22" s="24">
        <v>4847839</v>
      </c>
      <c r="M22" s="24">
        <v>5011981</v>
      </c>
      <c r="N22" s="24">
        <v>4798291</v>
      </c>
      <c r="O22" s="24">
        <v>4667772</v>
      </c>
    </row>
    <row r="23" spans="1:15">
      <c r="A23" s="82" t="s">
        <v>313</v>
      </c>
      <c r="B23" s="59" t="s">
        <v>314</v>
      </c>
      <c r="C23" s="24">
        <v>10333217</v>
      </c>
      <c r="D23" s="24">
        <v>10451327</v>
      </c>
      <c r="E23" s="24">
        <v>10252493</v>
      </c>
      <c r="F23" s="24">
        <v>10502895</v>
      </c>
      <c r="G23" s="24">
        <v>7790592</v>
      </c>
      <c r="H23" s="24">
        <v>6695150</v>
      </c>
      <c r="I23" s="24">
        <v>6637573</v>
      </c>
      <c r="J23" s="24">
        <v>6647000</v>
      </c>
      <c r="K23" s="24">
        <v>3396510</v>
      </c>
      <c r="L23" s="24">
        <v>4471291</v>
      </c>
      <c r="M23" s="24">
        <v>4280165</v>
      </c>
      <c r="N23" s="24">
        <v>3850004</v>
      </c>
      <c r="O23" s="24">
        <v>3475164</v>
      </c>
    </row>
    <row r="24" spans="1:15">
      <c r="A24" s="82" t="s">
        <v>317</v>
      </c>
      <c r="B24" s="59" t="s">
        <v>318</v>
      </c>
      <c r="C24" s="24">
        <v>286698</v>
      </c>
      <c r="D24" s="24">
        <v>277233</v>
      </c>
      <c r="E24" s="24">
        <v>227595</v>
      </c>
      <c r="F24" s="24">
        <f>F25+F26</f>
        <v>239011</v>
      </c>
      <c r="G24" s="24">
        <f>G25+G26</f>
        <v>214410</v>
      </c>
      <c r="H24" s="24">
        <f t="shared" ref="H24:O24" si="5">H25+H26</f>
        <v>233754</v>
      </c>
      <c r="I24" s="24">
        <f t="shared" si="5"/>
        <v>212280</v>
      </c>
      <c r="J24" s="24">
        <f t="shared" si="5"/>
        <v>265419</v>
      </c>
      <c r="K24" s="24">
        <f t="shared" si="5"/>
        <v>109026</v>
      </c>
      <c r="L24" s="24">
        <f t="shared" si="5"/>
        <v>129642</v>
      </c>
      <c r="M24" s="24">
        <f t="shared" si="5"/>
        <v>66753</v>
      </c>
      <c r="N24" s="24">
        <f t="shared" si="5"/>
        <v>68436</v>
      </c>
      <c r="O24" s="24">
        <f t="shared" si="5"/>
        <v>55272</v>
      </c>
    </row>
    <row r="25" spans="1:15">
      <c r="A25" s="83" t="s">
        <v>319</v>
      </c>
      <c r="B25" s="84" t="s">
        <v>320</v>
      </c>
      <c r="C25" s="24">
        <v>247893</v>
      </c>
      <c r="D25" s="24">
        <v>245867</v>
      </c>
      <c r="E25" s="24">
        <v>196138</v>
      </c>
      <c r="F25" s="24">
        <v>205170</v>
      </c>
      <c r="G25" s="24">
        <v>196371</v>
      </c>
      <c r="H25" s="24">
        <v>208568</v>
      </c>
      <c r="I25" s="24">
        <v>195907</v>
      </c>
      <c r="J25" s="24">
        <v>242791</v>
      </c>
      <c r="K25" s="24">
        <v>107563</v>
      </c>
      <c r="L25" s="24">
        <v>128084</v>
      </c>
      <c r="M25" s="24">
        <v>65147</v>
      </c>
      <c r="N25" s="24">
        <v>66914</v>
      </c>
      <c r="O25" s="24">
        <v>53949</v>
      </c>
    </row>
    <row r="26" spans="1:15">
      <c r="A26" s="83" t="s">
        <v>130</v>
      </c>
      <c r="B26" s="84" t="s">
        <v>326</v>
      </c>
      <c r="C26" s="24">
        <v>38805</v>
      </c>
      <c r="D26" s="24">
        <v>31366</v>
      </c>
      <c r="E26" s="24">
        <v>31457</v>
      </c>
      <c r="F26" s="24">
        <v>33841</v>
      </c>
      <c r="G26" s="24">
        <v>18039</v>
      </c>
      <c r="H26" s="24">
        <v>25186</v>
      </c>
      <c r="I26" s="24">
        <v>16373</v>
      </c>
      <c r="J26" s="24">
        <v>22628</v>
      </c>
      <c r="K26" s="24">
        <v>1463</v>
      </c>
      <c r="L26" s="24">
        <v>1558</v>
      </c>
      <c r="M26" s="24">
        <v>1606</v>
      </c>
      <c r="N26" s="24">
        <v>1522</v>
      </c>
      <c r="O26" s="24">
        <v>1323</v>
      </c>
    </row>
    <row r="27" spans="1:15">
      <c r="A27" s="82"/>
      <c r="B27" s="59"/>
      <c r="C27" s="24"/>
      <c r="D27" s="24"/>
      <c r="E27" s="24"/>
      <c r="F27" s="24"/>
      <c r="G27" s="24"/>
      <c r="H27" s="24"/>
      <c r="I27" s="24"/>
      <c r="J27" s="24"/>
      <c r="K27" s="24"/>
      <c r="L27" s="24"/>
      <c r="M27" s="24"/>
      <c r="N27" s="24"/>
      <c r="O27" s="24"/>
    </row>
    <row r="28" spans="1:15" ht="15.75">
      <c r="A28" s="104" t="s">
        <v>327</v>
      </c>
      <c r="B28" s="105" t="s">
        <v>328</v>
      </c>
      <c r="C28" s="103">
        <v>1552801</v>
      </c>
      <c r="D28" s="103">
        <v>1630880</v>
      </c>
      <c r="E28" s="103">
        <f>SUM(E29:E31)</f>
        <v>1375133</v>
      </c>
      <c r="F28" s="103">
        <f>SUM(F29:F31)</f>
        <v>1423915</v>
      </c>
      <c r="G28" s="103">
        <f>SUM(G29:G31)</f>
        <v>1346416</v>
      </c>
      <c r="H28" s="103">
        <f>SUM(H29:H31)</f>
        <v>1309339</v>
      </c>
      <c r="I28" s="103">
        <f t="shared" ref="I28:O28" si="6">SUM(I29:I31)</f>
        <v>1252933</v>
      </c>
      <c r="J28" s="103">
        <f t="shared" si="6"/>
        <v>1224225</v>
      </c>
      <c r="K28" s="103">
        <f t="shared" si="6"/>
        <v>1416633</v>
      </c>
      <c r="L28" s="103">
        <f t="shared" si="6"/>
        <v>1195840</v>
      </c>
      <c r="M28" s="103">
        <f t="shared" si="6"/>
        <v>1171871</v>
      </c>
      <c r="N28" s="103">
        <f t="shared" si="6"/>
        <v>1240411</v>
      </c>
      <c r="O28" s="103">
        <f t="shared" si="6"/>
        <v>1314544</v>
      </c>
    </row>
    <row r="29" spans="1:15">
      <c r="A29" s="87" t="s">
        <v>311</v>
      </c>
      <c r="B29" s="88" t="s">
        <v>312</v>
      </c>
      <c r="C29" s="24">
        <v>1360879</v>
      </c>
      <c r="D29" s="24">
        <v>1423807</v>
      </c>
      <c r="E29" s="24">
        <v>1194822</v>
      </c>
      <c r="F29" s="24">
        <v>1235355</v>
      </c>
      <c r="G29" s="24">
        <v>1179147</v>
      </c>
      <c r="H29" s="24">
        <v>1133901</v>
      </c>
      <c r="I29" s="24">
        <v>1081066</v>
      </c>
      <c r="J29" s="24">
        <v>1081482</v>
      </c>
      <c r="K29" s="24">
        <v>1137701</v>
      </c>
      <c r="L29" s="24">
        <v>882206</v>
      </c>
      <c r="M29" s="24">
        <v>896010</v>
      </c>
      <c r="N29" s="24">
        <v>968530</v>
      </c>
      <c r="O29" s="24">
        <v>1152429</v>
      </c>
    </row>
    <row r="30" spans="1:15">
      <c r="A30" s="87" t="s">
        <v>313</v>
      </c>
      <c r="B30" s="88" t="s">
        <v>314</v>
      </c>
      <c r="C30" s="24">
        <v>183371</v>
      </c>
      <c r="D30" s="24">
        <v>198073</v>
      </c>
      <c r="E30" s="24">
        <v>176644</v>
      </c>
      <c r="F30" s="24">
        <v>185992</v>
      </c>
      <c r="G30" s="24">
        <v>163513</v>
      </c>
      <c r="H30" s="24">
        <v>171893</v>
      </c>
      <c r="I30" s="24">
        <v>167907</v>
      </c>
      <c r="J30" s="24">
        <v>137386</v>
      </c>
      <c r="K30" s="24">
        <v>273635</v>
      </c>
      <c r="L30" s="24">
        <v>307626</v>
      </c>
      <c r="M30" s="24">
        <v>269985</v>
      </c>
      <c r="N30" s="24">
        <v>266221</v>
      </c>
      <c r="O30" s="24">
        <v>156059</v>
      </c>
    </row>
    <row r="31" spans="1:15">
      <c r="A31" s="87" t="s">
        <v>317</v>
      </c>
      <c r="B31" s="88" t="s">
        <v>318</v>
      </c>
      <c r="C31" s="24">
        <v>8551</v>
      </c>
      <c r="D31" s="24">
        <v>9000</v>
      </c>
      <c r="E31" s="24">
        <v>3667</v>
      </c>
      <c r="F31" s="24">
        <f>F32+F33</f>
        <v>2568</v>
      </c>
      <c r="G31" s="24">
        <f>G32+G33</f>
        <v>3756</v>
      </c>
      <c r="H31" s="24">
        <f t="shared" ref="H31:O31" si="7">H32+H33</f>
        <v>3545</v>
      </c>
      <c r="I31" s="24">
        <f t="shared" si="7"/>
        <v>3960</v>
      </c>
      <c r="J31" s="24">
        <f t="shared" si="7"/>
        <v>5357</v>
      </c>
      <c r="K31" s="24">
        <f t="shared" si="7"/>
        <v>5297</v>
      </c>
      <c r="L31" s="24">
        <f t="shared" si="7"/>
        <v>6008</v>
      </c>
      <c r="M31" s="24">
        <f t="shared" si="7"/>
        <v>5876</v>
      </c>
      <c r="N31" s="24">
        <f t="shared" si="7"/>
        <v>5660</v>
      </c>
      <c r="O31" s="24">
        <f t="shared" si="7"/>
        <v>6056</v>
      </c>
    </row>
    <row r="32" spans="1:15">
      <c r="A32" s="83" t="s">
        <v>319</v>
      </c>
      <c r="B32" s="84" t="s">
        <v>320</v>
      </c>
      <c r="C32" s="24">
        <v>3384</v>
      </c>
      <c r="D32" s="24">
        <v>3521</v>
      </c>
      <c r="E32" s="24">
        <v>3259</v>
      </c>
      <c r="F32" s="24">
        <v>2523</v>
      </c>
      <c r="G32" s="24">
        <v>3711</v>
      </c>
      <c r="H32" s="24">
        <v>3500</v>
      </c>
      <c r="I32" s="24">
        <v>3915</v>
      </c>
      <c r="J32" s="24">
        <v>5280</v>
      </c>
      <c r="K32" s="24">
        <v>5212</v>
      </c>
      <c r="L32" s="24">
        <v>5920</v>
      </c>
      <c r="M32" s="24">
        <v>5743</v>
      </c>
      <c r="N32" s="24">
        <v>5550</v>
      </c>
      <c r="O32" s="24">
        <v>6011</v>
      </c>
    </row>
    <row r="33" spans="1:15">
      <c r="A33" s="83" t="s">
        <v>130</v>
      </c>
      <c r="B33" s="84" t="s">
        <v>321</v>
      </c>
      <c r="C33" s="24">
        <v>5167</v>
      </c>
      <c r="D33" s="24">
        <v>5479</v>
      </c>
      <c r="E33" s="24">
        <v>408</v>
      </c>
      <c r="F33" s="24">
        <v>45</v>
      </c>
      <c r="G33" s="24">
        <v>45</v>
      </c>
      <c r="H33" s="24">
        <v>45</v>
      </c>
      <c r="I33" s="24">
        <v>45</v>
      </c>
      <c r="J33" s="24">
        <v>77</v>
      </c>
      <c r="K33" s="24">
        <v>85</v>
      </c>
      <c r="L33" s="24">
        <v>88</v>
      </c>
      <c r="M33" s="24">
        <v>133</v>
      </c>
      <c r="N33" s="24">
        <v>110</v>
      </c>
      <c r="O33" s="24">
        <v>45</v>
      </c>
    </row>
    <row r="34" spans="1:15">
      <c r="A34" s="82"/>
      <c r="B34" s="59"/>
      <c r="C34" s="24"/>
      <c r="D34" s="24"/>
      <c r="E34" s="24"/>
      <c r="F34" s="24"/>
      <c r="G34" s="24"/>
      <c r="H34" s="24"/>
      <c r="I34" s="24"/>
      <c r="J34" s="24"/>
      <c r="K34" s="24"/>
      <c r="L34" s="24"/>
      <c r="M34" s="24"/>
      <c r="N34" s="24"/>
      <c r="O34" s="24"/>
    </row>
    <row r="35" spans="1:15" ht="15.75">
      <c r="A35" s="99" t="s">
        <v>329</v>
      </c>
      <c r="B35" s="97" t="s">
        <v>330</v>
      </c>
      <c r="C35" s="103">
        <v>1611795</v>
      </c>
      <c r="D35" s="103">
        <v>818024</v>
      </c>
      <c r="E35" s="103">
        <f>SUM(E36:E38)</f>
        <v>1563722</v>
      </c>
      <c r="F35" s="103">
        <f>SUM(F36:F38)</f>
        <v>1406919</v>
      </c>
      <c r="G35" s="103">
        <f>SUM(G36:G38)</f>
        <v>1244053</v>
      </c>
      <c r="H35" s="103">
        <f t="shared" ref="H35:O35" si="8">SUM(H36:H38)</f>
        <v>695437</v>
      </c>
      <c r="I35" s="103">
        <f t="shared" si="8"/>
        <v>942894</v>
      </c>
      <c r="J35" s="103">
        <f t="shared" si="8"/>
        <v>1004159</v>
      </c>
      <c r="K35" s="103">
        <f t="shared" si="8"/>
        <v>681183</v>
      </c>
      <c r="L35" s="103">
        <f t="shared" si="8"/>
        <v>594132</v>
      </c>
      <c r="M35" s="103">
        <f t="shared" si="8"/>
        <v>816660</v>
      </c>
      <c r="N35" s="103">
        <f t="shared" si="8"/>
        <v>689030</v>
      </c>
      <c r="O35" s="103">
        <f t="shared" si="8"/>
        <v>746683</v>
      </c>
    </row>
    <row r="36" spans="1:15">
      <c r="A36" s="82" t="s">
        <v>311</v>
      </c>
      <c r="B36" s="59" t="s">
        <v>312</v>
      </c>
      <c r="C36" s="24">
        <v>663900</v>
      </c>
      <c r="D36" s="24">
        <v>585195</v>
      </c>
      <c r="E36" s="24">
        <v>614865</v>
      </c>
      <c r="F36" s="24">
        <v>598044</v>
      </c>
      <c r="G36" s="24">
        <v>560888</v>
      </c>
      <c r="H36" s="24">
        <v>502878</v>
      </c>
      <c r="I36" s="24">
        <v>546103</v>
      </c>
      <c r="J36" s="24">
        <v>483198</v>
      </c>
      <c r="K36" s="24">
        <v>460151</v>
      </c>
      <c r="L36" s="24">
        <v>384526</v>
      </c>
      <c r="M36" s="24">
        <v>509388</v>
      </c>
      <c r="N36" s="24">
        <v>484383</v>
      </c>
      <c r="O36" s="24">
        <v>495585</v>
      </c>
    </row>
    <row r="37" spans="1:15">
      <c r="A37" s="82" t="s">
        <v>313</v>
      </c>
      <c r="B37" s="59" t="s">
        <v>314</v>
      </c>
      <c r="C37" s="24">
        <v>945873</v>
      </c>
      <c r="D37" s="24">
        <v>229848</v>
      </c>
      <c r="E37" s="24">
        <v>948173</v>
      </c>
      <c r="F37" s="24">
        <v>808786</v>
      </c>
      <c r="G37" s="24">
        <v>683007</v>
      </c>
      <c r="H37" s="24">
        <v>192425</v>
      </c>
      <c r="I37" s="24">
        <v>396658</v>
      </c>
      <c r="J37" s="24">
        <v>519329</v>
      </c>
      <c r="K37" s="24">
        <v>220901</v>
      </c>
      <c r="L37" s="24">
        <v>209475</v>
      </c>
      <c r="M37" s="24">
        <v>307142</v>
      </c>
      <c r="N37" s="24">
        <v>204518</v>
      </c>
      <c r="O37" s="24">
        <v>250970</v>
      </c>
    </row>
    <row r="38" spans="1:15">
      <c r="A38" s="82" t="s">
        <v>317</v>
      </c>
      <c r="B38" s="59" t="s">
        <v>318</v>
      </c>
      <c r="C38" s="24">
        <v>2022</v>
      </c>
      <c r="D38" s="24">
        <v>2981</v>
      </c>
      <c r="E38" s="24">
        <v>684</v>
      </c>
      <c r="F38" s="24">
        <f>F39+F40</f>
        <v>89</v>
      </c>
      <c r="G38" s="24">
        <f>G39+G40</f>
        <v>158</v>
      </c>
      <c r="H38" s="24">
        <f t="shared" ref="H38:O38" si="9">H39+H40</f>
        <v>134</v>
      </c>
      <c r="I38" s="24">
        <f t="shared" si="9"/>
        <v>133</v>
      </c>
      <c r="J38" s="24">
        <f t="shared" si="9"/>
        <v>1632</v>
      </c>
      <c r="K38" s="24">
        <f t="shared" si="9"/>
        <v>131</v>
      </c>
      <c r="L38" s="24">
        <f t="shared" si="9"/>
        <v>131</v>
      </c>
      <c r="M38" s="24">
        <f t="shared" si="9"/>
        <v>130</v>
      </c>
      <c r="N38" s="24">
        <f t="shared" si="9"/>
        <v>129</v>
      </c>
      <c r="O38" s="24">
        <f t="shared" si="9"/>
        <v>128</v>
      </c>
    </row>
    <row r="39" spans="1:15">
      <c r="A39" s="83" t="s">
        <v>319</v>
      </c>
      <c r="B39" s="84" t="s">
        <v>320</v>
      </c>
      <c r="C39" s="24">
        <v>23</v>
      </c>
      <c r="D39" s="24">
        <v>23</v>
      </c>
      <c r="E39" s="24">
        <v>23</v>
      </c>
      <c r="F39" s="24">
        <v>23</v>
      </c>
      <c r="G39" s="24">
        <v>158</v>
      </c>
      <c r="H39" s="24">
        <v>134</v>
      </c>
      <c r="I39" s="24">
        <v>133</v>
      </c>
      <c r="J39" s="24">
        <v>1632</v>
      </c>
      <c r="K39" s="24">
        <v>131</v>
      </c>
      <c r="L39" s="24">
        <v>131</v>
      </c>
      <c r="M39" s="24">
        <v>130</v>
      </c>
      <c r="N39" s="24">
        <v>129</v>
      </c>
      <c r="O39" s="24">
        <v>128</v>
      </c>
    </row>
    <row r="40" spans="1:15" ht="15.75" thickBot="1">
      <c r="A40" s="83" t="s">
        <v>130</v>
      </c>
      <c r="B40" s="84" t="s">
        <v>321</v>
      </c>
      <c r="C40" s="91">
        <v>1999</v>
      </c>
      <c r="D40" s="91">
        <v>2958</v>
      </c>
      <c r="E40" s="91">
        <v>661</v>
      </c>
      <c r="F40" s="91">
        <v>66</v>
      </c>
      <c r="G40" s="91">
        <v>0</v>
      </c>
      <c r="H40" s="91">
        <v>0</v>
      </c>
      <c r="I40" s="91">
        <v>0</v>
      </c>
      <c r="J40" s="91">
        <v>0</v>
      </c>
      <c r="K40" s="91">
        <v>0</v>
      </c>
      <c r="L40" s="91">
        <v>0</v>
      </c>
      <c r="M40" s="91">
        <v>0</v>
      </c>
      <c r="N40" s="91">
        <v>0</v>
      </c>
      <c r="O40" s="91">
        <v>0</v>
      </c>
    </row>
    <row r="41" spans="1:15" ht="16.5" thickTop="1">
      <c r="A41" s="213" t="s">
        <v>331</v>
      </c>
      <c r="B41" s="214" t="s">
        <v>332</v>
      </c>
      <c r="C41" s="215">
        <v>55894690</v>
      </c>
      <c r="D41" s="215">
        <v>55155014</v>
      </c>
      <c r="E41" s="215">
        <f>E6+E14+E21+E35</f>
        <v>52902388</v>
      </c>
      <c r="F41" s="215">
        <f>F6+F14+F21+F35</f>
        <v>51852581</v>
      </c>
      <c r="G41" s="215">
        <f>G6+G14+G21+G35</f>
        <v>47857311</v>
      </c>
      <c r="H41" s="215">
        <f>H6+H14+H21+H35</f>
        <v>46527391</v>
      </c>
      <c r="I41" s="215">
        <f>I6+I14+I21+I35</f>
        <v>44156915</v>
      </c>
      <c r="J41" s="215">
        <f t="shared" ref="J41:O41" si="10">J6+J14+J21+J35</f>
        <v>44176712</v>
      </c>
      <c r="K41" s="215">
        <f t="shared" si="10"/>
        <v>32374716</v>
      </c>
      <c r="L41" s="215">
        <f t="shared" si="10"/>
        <v>32804444</v>
      </c>
      <c r="M41" s="215">
        <f t="shared" si="10"/>
        <v>31331127</v>
      </c>
      <c r="N41" s="215">
        <f t="shared" si="10"/>
        <v>28252639</v>
      </c>
      <c r="O41" s="215">
        <f t="shared" si="10"/>
        <v>27140819</v>
      </c>
    </row>
  </sheetData>
  <mergeCells count="2">
    <mergeCell ref="P3:Q3"/>
    <mergeCell ref="S3:T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1" orientation="landscape" r:id="rId1"/>
  <ignoredErrors>
    <ignoredError sqref="E6 E14 E21 E28 E3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pageSetUpPr fitToPage="1"/>
  </sheetPr>
  <dimension ref="A1:U11"/>
  <sheetViews>
    <sheetView showGridLines="0" zoomScale="85" zoomScaleNormal="85" workbookViewId="0">
      <pane xSplit="2" topLeftCell="C1" activePane="topRight" state="frozen"/>
      <selection activeCell="C1" sqref="C1:C1048576"/>
      <selection pane="topRight" activeCell="C3" sqref="C3"/>
    </sheetView>
  </sheetViews>
  <sheetFormatPr defaultRowHeight="15" outlineLevelCol="1"/>
  <cols>
    <col min="1" max="1" width="37.85546875" customWidth="1"/>
    <col min="2" max="2" width="31.5703125" customWidth="1" outlineLevel="1"/>
    <col min="3" max="14" width="13.28515625" customWidth="1"/>
    <col min="15" max="15" width="12.28515625" customWidth="1"/>
    <col min="16" max="16" width="1.7109375" customWidth="1"/>
    <col min="17" max="17" width="15.5703125" bestFit="1" customWidth="1"/>
    <col min="18" max="18" width="10.7109375" bestFit="1" customWidth="1"/>
    <col min="19" max="19" width="1.7109375" customWidth="1"/>
    <col min="20" max="20" width="15.5703125" bestFit="1" customWidth="1"/>
    <col min="21" max="21" width="10.7109375" bestFit="1" customWidth="1"/>
  </cols>
  <sheetData>
    <row r="1" spans="1:21" s="1" customFormat="1" ht="14.25">
      <c r="A1" s="44" t="s">
        <v>0</v>
      </c>
      <c r="B1" s="44" t="s">
        <v>1</v>
      </c>
      <c r="C1" s="44"/>
      <c r="D1" s="44"/>
      <c r="E1" s="44"/>
      <c r="F1" s="44"/>
      <c r="G1" s="44"/>
      <c r="H1" s="44"/>
      <c r="I1" s="12"/>
      <c r="J1" s="12"/>
      <c r="K1" s="12"/>
      <c r="L1" s="12"/>
      <c r="M1" s="12"/>
      <c r="N1" s="12"/>
      <c r="O1" s="12"/>
      <c r="P1" s="2"/>
      <c r="Q1" s="2"/>
      <c r="R1" s="2"/>
      <c r="S1" s="2"/>
      <c r="T1" s="2"/>
      <c r="U1" s="2"/>
    </row>
    <row r="2" spans="1:21" s="2" customFormat="1" ht="14.25">
      <c r="A2" s="63"/>
      <c r="B2" s="63"/>
      <c r="C2" s="63"/>
      <c r="D2" s="63"/>
      <c r="E2" s="63"/>
      <c r="F2" s="63"/>
      <c r="G2" s="63"/>
      <c r="H2" s="63"/>
      <c r="I2" s="63"/>
      <c r="J2" s="63"/>
      <c r="K2" s="63"/>
      <c r="L2" s="63"/>
      <c r="M2" s="63"/>
      <c r="N2" s="63"/>
      <c r="O2" s="63"/>
    </row>
    <row r="3" spans="1:21" s="2" customFormat="1">
      <c r="A3" s="13" t="s">
        <v>188</v>
      </c>
      <c r="B3" s="13" t="s">
        <v>189</v>
      </c>
      <c r="C3" s="13"/>
      <c r="D3" s="13"/>
      <c r="E3" s="13"/>
      <c r="F3" s="13"/>
      <c r="G3" s="13"/>
      <c r="H3" s="13"/>
      <c r="I3" s="65"/>
      <c r="J3" s="65"/>
      <c r="K3" s="65"/>
      <c r="L3" s="65"/>
      <c r="M3" s="65"/>
      <c r="N3" s="65"/>
      <c r="O3" s="65"/>
      <c r="Q3" s="242"/>
      <c r="R3" s="242"/>
      <c r="S3" s="67"/>
      <c r="T3" s="242"/>
      <c r="U3" s="242"/>
    </row>
    <row r="4" spans="1:21" s="90" customFormat="1" ht="30" customHeight="1">
      <c r="A4" s="32" t="s">
        <v>225</v>
      </c>
      <c r="B4" s="32" t="s">
        <v>333</v>
      </c>
      <c r="C4" s="8" t="s">
        <v>483</v>
      </c>
      <c r="D4" s="8" t="s">
        <v>475</v>
      </c>
      <c r="E4" s="8" t="s">
        <v>465</v>
      </c>
      <c r="F4" s="8" t="s">
        <v>451</v>
      </c>
      <c r="G4" s="8" t="s">
        <v>432</v>
      </c>
      <c r="H4" s="8" t="s">
        <v>401</v>
      </c>
      <c r="I4" s="8" t="s">
        <v>386</v>
      </c>
      <c r="J4" s="8" t="s">
        <v>6</v>
      </c>
      <c r="K4" s="8" t="s">
        <v>7</v>
      </c>
      <c r="L4" s="8" t="s">
        <v>8</v>
      </c>
      <c r="M4" s="8" t="s">
        <v>9</v>
      </c>
      <c r="N4" s="8" t="s">
        <v>10</v>
      </c>
      <c r="O4" s="8" t="s">
        <v>11</v>
      </c>
      <c r="P4" s="106"/>
      <c r="Q4" s="107"/>
      <c r="R4" s="108"/>
      <c r="S4" s="106"/>
      <c r="T4" s="107"/>
      <c r="U4" s="108"/>
    </row>
    <row r="5" spans="1:21">
      <c r="A5" s="94"/>
      <c r="B5" s="95"/>
    </row>
    <row r="6" spans="1:21">
      <c r="A6" s="82" t="s">
        <v>311</v>
      </c>
      <c r="B6" s="59" t="s">
        <v>312</v>
      </c>
      <c r="C6" s="24">
        <v>151007</v>
      </c>
      <c r="D6" s="24">
        <v>199895</v>
      </c>
      <c r="E6" s="24">
        <v>202475</v>
      </c>
      <c r="F6" s="24">
        <v>146260</v>
      </c>
      <c r="G6" s="24">
        <v>127718</v>
      </c>
      <c r="H6" s="24">
        <v>120628</v>
      </c>
      <c r="I6" s="24">
        <v>207889</v>
      </c>
      <c r="J6" s="24">
        <v>385223</v>
      </c>
      <c r="K6" s="24">
        <v>47967</v>
      </c>
      <c r="L6" s="24">
        <v>108994</v>
      </c>
      <c r="M6" s="24">
        <v>186524</v>
      </c>
      <c r="N6" s="24">
        <v>44631</v>
      </c>
      <c r="O6" s="24">
        <v>40217</v>
      </c>
    </row>
    <row r="7" spans="1:21">
      <c r="A7" s="82" t="s">
        <v>334</v>
      </c>
      <c r="B7" s="59" t="s">
        <v>335</v>
      </c>
      <c r="C7" s="24">
        <v>141888</v>
      </c>
      <c r="D7" s="24">
        <v>127507</v>
      </c>
      <c r="E7" s="24">
        <v>54953</v>
      </c>
      <c r="F7" s="24">
        <v>241279</v>
      </c>
      <c r="G7" s="24">
        <v>463707</v>
      </c>
      <c r="H7" s="24">
        <v>1288942</v>
      </c>
      <c r="I7" s="24">
        <v>1344092</v>
      </c>
      <c r="J7" s="24">
        <v>1092567</v>
      </c>
      <c r="K7" s="24">
        <v>65208</v>
      </c>
      <c r="L7" s="24">
        <v>15208</v>
      </c>
      <c r="M7" s="24">
        <v>212738</v>
      </c>
      <c r="N7" s="24">
        <v>257519</v>
      </c>
      <c r="O7" s="24">
        <v>274397</v>
      </c>
      <c r="Q7" s="187"/>
      <c r="T7" s="187"/>
    </row>
    <row r="8" spans="1:21">
      <c r="A8" s="82" t="s">
        <v>315</v>
      </c>
      <c r="B8" s="59" t="s">
        <v>316</v>
      </c>
      <c r="C8" s="24">
        <v>5459310</v>
      </c>
      <c r="D8" s="24">
        <v>6957003</v>
      </c>
      <c r="E8" s="24">
        <v>6212184</v>
      </c>
      <c r="F8" s="24">
        <v>7622211</v>
      </c>
      <c r="G8" s="24">
        <v>7926704</v>
      </c>
      <c r="H8" s="24">
        <v>8447998</v>
      </c>
      <c r="I8" s="24">
        <v>7060344</v>
      </c>
      <c r="J8" s="24">
        <v>8005361</v>
      </c>
      <c r="K8" s="24">
        <v>1308491</v>
      </c>
      <c r="L8" s="24">
        <v>1327121</v>
      </c>
      <c r="M8" s="24">
        <v>2064386</v>
      </c>
      <c r="N8" s="24">
        <v>3949839</v>
      </c>
      <c r="O8" s="24">
        <v>2831240</v>
      </c>
      <c r="Q8" s="187"/>
      <c r="T8" s="187"/>
    </row>
    <row r="9" spans="1:21" ht="15.75" thickBot="1">
      <c r="A9" s="82" t="s">
        <v>336</v>
      </c>
      <c r="B9" s="59" t="s">
        <v>235</v>
      </c>
      <c r="C9" s="91">
        <v>128203</v>
      </c>
      <c r="D9" s="91">
        <v>24409</v>
      </c>
      <c r="E9" s="91">
        <v>47996</v>
      </c>
      <c r="F9" s="91">
        <v>4785</v>
      </c>
      <c r="G9" s="91">
        <v>34940</v>
      </c>
      <c r="H9" s="91">
        <v>19324</v>
      </c>
      <c r="I9" s="91">
        <v>38437</v>
      </c>
      <c r="J9" s="91">
        <v>45693</v>
      </c>
      <c r="K9" s="91">
        <v>49419</v>
      </c>
      <c r="L9" s="91">
        <v>95416</v>
      </c>
      <c r="M9" s="91">
        <v>111310</v>
      </c>
      <c r="N9" s="91">
        <v>30646</v>
      </c>
      <c r="O9" s="91">
        <v>61266</v>
      </c>
      <c r="Q9" s="187"/>
      <c r="T9" s="187"/>
    </row>
    <row r="10" spans="1:21" ht="15.75" thickTop="1">
      <c r="A10" s="216" t="s">
        <v>337</v>
      </c>
      <c r="B10" s="217" t="s">
        <v>338</v>
      </c>
      <c r="C10" s="228">
        <v>5880408</v>
      </c>
      <c r="D10" s="228">
        <f>SUM(D6:D9)</f>
        <v>7308814</v>
      </c>
      <c r="E10" s="228">
        <f>SUM(E6:E9)</f>
        <v>6517608</v>
      </c>
      <c r="F10" s="228">
        <f>SUM(F6:F9)</f>
        <v>8014535</v>
      </c>
      <c r="G10" s="228">
        <f>SUM(G6:G9)</f>
        <v>8553069</v>
      </c>
      <c r="H10" s="228">
        <f>SUM(H6:H9)</f>
        <v>9876892</v>
      </c>
      <c r="I10" s="228">
        <f t="shared" ref="I10:O10" si="0">SUM(I6:I9)</f>
        <v>8650762</v>
      </c>
      <c r="J10" s="228">
        <f t="shared" si="0"/>
        <v>9528844</v>
      </c>
      <c r="K10" s="228">
        <f t="shared" si="0"/>
        <v>1471085</v>
      </c>
      <c r="L10" s="228">
        <f t="shared" si="0"/>
        <v>1546739</v>
      </c>
      <c r="M10" s="228">
        <f t="shared" si="0"/>
        <v>2574958</v>
      </c>
      <c r="N10" s="228">
        <f t="shared" si="0"/>
        <v>4282635</v>
      </c>
      <c r="O10" s="228">
        <f t="shared" si="0"/>
        <v>3207120</v>
      </c>
      <c r="Q10" s="187"/>
      <c r="T10" s="187"/>
    </row>
    <row r="11" spans="1:21">
      <c r="Q11" s="187"/>
      <c r="T11" s="187"/>
    </row>
  </sheetData>
  <mergeCells count="2">
    <mergeCell ref="Q3:R3"/>
    <mergeCell ref="T3:U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tabColor theme="6"/>
    <pageSetUpPr fitToPage="1"/>
  </sheetPr>
  <dimension ref="A1:U7"/>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39" style="2" customWidth="1"/>
    <col min="2" max="2" width="31.42578125" style="42" customWidth="1" outlineLevel="1"/>
    <col min="3" max="13" width="12.140625" style="42" customWidth="1"/>
    <col min="14" max="15" width="12.140625" style="2" customWidth="1"/>
    <col min="16" max="17" width="10.28515625" style="2"/>
    <col min="18" max="18" width="3.85546875" style="2" customWidth="1"/>
    <col min="19" max="19" width="10.28515625" style="2" customWidth="1"/>
    <col min="20" max="20" width="10.28515625" style="2"/>
    <col min="21" max="21" width="3.7109375" style="2" customWidth="1"/>
    <col min="22" max="16384" width="10.28515625" style="2"/>
  </cols>
  <sheetData>
    <row r="1" spans="1:21" s="1" customFormat="1">
      <c r="A1" s="44" t="s">
        <v>0</v>
      </c>
      <c r="B1" s="44" t="s">
        <v>1</v>
      </c>
      <c r="C1" s="44"/>
      <c r="D1" s="44"/>
      <c r="E1" s="44"/>
      <c r="F1" s="44"/>
      <c r="G1" s="44"/>
      <c r="H1" s="44"/>
      <c r="I1" s="44"/>
      <c r="J1" s="12"/>
      <c r="K1" s="12"/>
      <c r="L1" s="12"/>
      <c r="M1" s="12"/>
      <c r="N1" s="12"/>
      <c r="O1" s="2"/>
      <c r="P1" s="2"/>
      <c r="Q1" s="2"/>
      <c r="R1" s="2"/>
      <c r="S1" s="2"/>
      <c r="T1" s="2"/>
      <c r="U1" s="2"/>
    </row>
    <row r="2" spans="1:21">
      <c r="N2" s="42"/>
    </row>
    <row r="3" spans="1:21" ht="15">
      <c r="A3" s="13" t="s">
        <v>188</v>
      </c>
      <c r="B3" s="13" t="s">
        <v>189</v>
      </c>
      <c r="C3" s="13"/>
      <c r="D3" s="13"/>
      <c r="E3" s="13"/>
      <c r="F3" s="13"/>
      <c r="G3" s="13"/>
      <c r="H3" s="13"/>
      <c r="I3" s="13"/>
      <c r="J3" s="50"/>
      <c r="K3" s="50"/>
      <c r="L3" s="50"/>
      <c r="M3" s="50"/>
      <c r="N3" s="50"/>
      <c r="P3" s="242"/>
      <c r="Q3" s="242"/>
      <c r="R3" s="67"/>
      <c r="S3" s="242"/>
      <c r="T3" s="242"/>
    </row>
    <row r="4" spans="1:21" ht="30" customHeight="1">
      <c r="A4" s="32" t="s">
        <v>445</v>
      </c>
      <c r="B4" s="32" t="s">
        <v>339</v>
      </c>
      <c r="C4" s="8" t="s">
        <v>483</v>
      </c>
      <c r="D4" s="8" t="s">
        <v>475</v>
      </c>
      <c r="E4" s="8" t="s">
        <v>465</v>
      </c>
      <c r="F4" s="8" t="s">
        <v>451</v>
      </c>
      <c r="G4" s="8" t="s">
        <v>432</v>
      </c>
      <c r="H4" s="8" t="s">
        <v>401</v>
      </c>
      <c r="I4" s="8" t="s">
        <v>386</v>
      </c>
      <c r="J4" s="8" t="s">
        <v>6</v>
      </c>
      <c r="K4" s="8" t="s">
        <v>7</v>
      </c>
      <c r="L4" s="8" t="s">
        <v>8</v>
      </c>
      <c r="M4" s="8" t="s">
        <v>9</v>
      </c>
      <c r="N4" s="8" t="s">
        <v>10</v>
      </c>
      <c r="O4" s="8" t="s">
        <v>11</v>
      </c>
    </row>
    <row r="5" spans="1:21">
      <c r="A5" s="9" t="s">
        <v>340</v>
      </c>
      <c r="B5" s="54" t="s">
        <v>341</v>
      </c>
      <c r="C5" s="129">
        <v>7627353</v>
      </c>
      <c r="D5" s="129">
        <v>7619694</v>
      </c>
      <c r="E5" s="129">
        <v>7368474.8540000003</v>
      </c>
      <c r="F5" s="129">
        <v>7409745</v>
      </c>
      <c r="G5" s="129">
        <v>7312394.5</v>
      </c>
      <c r="H5" s="129">
        <v>6735562</v>
      </c>
      <c r="I5" s="129">
        <v>6606532.7690000003</v>
      </c>
      <c r="J5" s="24">
        <v>6769526</v>
      </c>
      <c r="K5" s="24">
        <v>4075174</v>
      </c>
      <c r="L5" s="24">
        <v>3916443</v>
      </c>
      <c r="M5" s="24">
        <v>3920723</v>
      </c>
      <c r="N5" s="24">
        <v>3880398</v>
      </c>
      <c r="O5" s="24">
        <v>3490371</v>
      </c>
    </row>
    <row r="6" spans="1:21" ht="15" thickBot="1">
      <c r="A6" s="9" t="s">
        <v>446</v>
      </c>
      <c r="B6" s="54" t="s">
        <v>342</v>
      </c>
      <c r="C6" s="91">
        <v>4274464</v>
      </c>
      <c r="D6" s="91">
        <v>4233118.96</v>
      </c>
      <c r="E6" s="91">
        <v>4124811.2861600001</v>
      </c>
      <c r="F6" s="91">
        <v>4071568</v>
      </c>
      <c r="G6" s="91">
        <v>4046029.4690399999</v>
      </c>
      <c r="H6" s="91">
        <v>4007659.9877521284</v>
      </c>
      <c r="I6" s="91">
        <v>3852809.5767199998</v>
      </c>
      <c r="J6" s="91">
        <v>3845184.96</v>
      </c>
      <c r="K6" s="91">
        <v>2299900.2400000002</v>
      </c>
      <c r="L6" s="91">
        <v>2267962.08</v>
      </c>
      <c r="M6" s="91">
        <v>2288912</v>
      </c>
      <c r="N6" s="91">
        <v>2213200</v>
      </c>
      <c r="O6" s="91">
        <v>2148276</v>
      </c>
    </row>
    <row r="7" spans="1:21" ht="15" thickTop="1">
      <c r="A7" s="190" t="s">
        <v>343</v>
      </c>
      <c r="B7" s="191" t="s">
        <v>469</v>
      </c>
      <c r="C7" s="225">
        <v>0.14280000000000001</v>
      </c>
      <c r="D7" s="225">
        <v>0.14399999999999999</v>
      </c>
      <c r="E7" s="225">
        <v>0.1429</v>
      </c>
      <c r="F7" s="225">
        <v>0.14560000000000001</v>
      </c>
      <c r="G7" s="224">
        <v>0.14460000000000001</v>
      </c>
      <c r="H7" s="224">
        <v>0.13450000000000001</v>
      </c>
      <c r="I7" s="224">
        <v>0.13720000000000002</v>
      </c>
      <c r="J7" s="224">
        <v>0.14080000000000001</v>
      </c>
      <c r="K7" s="224">
        <v>0.14180000000000001</v>
      </c>
      <c r="L7" s="224">
        <v>0.1381</v>
      </c>
      <c r="M7" s="224">
        <v>0.13700000000000001</v>
      </c>
      <c r="N7" s="224">
        <v>0.14030000000000001</v>
      </c>
      <c r="O7" s="224">
        <v>0.13</v>
      </c>
    </row>
  </sheetData>
  <mergeCells count="2">
    <mergeCell ref="P3:Q3"/>
    <mergeCell ref="S3:T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theme="6"/>
    <pageSetUpPr fitToPage="1"/>
  </sheetPr>
  <dimension ref="A1:T24"/>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40.7109375" style="2" customWidth="1"/>
    <col min="2" max="2" width="35.5703125" style="42" customWidth="1" outlineLevel="1"/>
    <col min="3" max="13" width="10.85546875" style="42" customWidth="1"/>
    <col min="14" max="15" width="10.85546875" style="2" customWidth="1"/>
    <col min="16" max="16" width="5.42578125" style="2" customWidth="1"/>
    <col min="17" max="17" width="5.85546875" style="2" bestFit="1" customWidth="1"/>
    <col min="18" max="18" width="2.28515625" style="2" customWidth="1"/>
    <col min="19" max="20" width="11.85546875" style="2" customWidth="1"/>
    <col min="21" max="16384" width="10.28515625" style="2"/>
  </cols>
  <sheetData>
    <row r="1" spans="1:20" s="1" customFormat="1">
      <c r="A1" s="44" t="s">
        <v>0</v>
      </c>
      <c r="B1" s="44" t="s">
        <v>1</v>
      </c>
      <c r="C1" s="12"/>
      <c r="D1" s="12"/>
      <c r="E1" s="12"/>
      <c r="F1" s="12"/>
      <c r="G1" s="12"/>
      <c r="H1" s="12"/>
      <c r="I1" s="12"/>
      <c r="J1" s="12"/>
      <c r="K1" s="12"/>
      <c r="L1" s="12"/>
      <c r="M1" s="12"/>
      <c r="N1" s="12"/>
      <c r="O1" s="2"/>
      <c r="P1" s="2"/>
      <c r="Q1" s="2"/>
      <c r="R1" s="2"/>
      <c r="S1" s="2"/>
      <c r="T1" s="2"/>
    </row>
    <row r="2" spans="1:20">
      <c r="N2" s="42"/>
    </row>
    <row r="3" spans="1:20" ht="15">
      <c r="A3" s="13" t="s">
        <v>344</v>
      </c>
      <c r="B3" s="13" t="s">
        <v>345</v>
      </c>
      <c r="C3" s="13"/>
      <c r="D3" s="13"/>
      <c r="E3" s="13"/>
      <c r="F3" s="13"/>
      <c r="G3" s="13"/>
      <c r="H3" s="13"/>
      <c r="I3" s="13"/>
      <c r="J3" s="13"/>
      <c r="K3" s="13"/>
      <c r="L3" s="13"/>
      <c r="M3" s="13"/>
      <c r="N3" s="13"/>
      <c r="P3" s="242"/>
      <c r="Q3" s="242"/>
    </row>
    <row r="4" spans="1:20" ht="30" customHeight="1">
      <c r="A4" s="32" t="s">
        <v>346</v>
      </c>
      <c r="B4" s="32" t="s">
        <v>347</v>
      </c>
      <c r="C4" s="8" t="s">
        <v>483</v>
      </c>
      <c r="D4" s="8" t="s">
        <v>475</v>
      </c>
      <c r="E4" s="8" t="s">
        <v>465</v>
      </c>
      <c r="F4" s="8" t="s">
        <v>451</v>
      </c>
      <c r="G4" s="8" t="s">
        <v>432</v>
      </c>
      <c r="H4" s="8" t="s">
        <v>401</v>
      </c>
      <c r="I4" s="8" t="s">
        <v>386</v>
      </c>
      <c r="J4" s="8" t="s">
        <v>6</v>
      </c>
      <c r="K4" s="8" t="s">
        <v>7</v>
      </c>
      <c r="L4" s="8" t="s">
        <v>8</v>
      </c>
      <c r="M4" s="8" t="s">
        <v>9</v>
      </c>
      <c r="N4" s="8" t="s">
        <v>10</v>
      </c>
      <c r="O4" s="8" t="s">
        <v>11</v>
      </c>
    </row>
    <row r="5" spans="1:20">
      <c r="A5" s="9" t="s">
        <v>348</v>
      </c>
      <c r="B5" s="54" t="s">
        <v>349</v>
      </c>
      <c r="C5" s="178">
        <v>2.5509085189676792E-2</v>
      </c>
      <c r="D5" s="178">
        <v>1.222878812009669E-2</v>
      </c>
      <c r="E5" s="178">
        <v>1.579301479360912E-2</v>
      </c>
      <c r="F5" s="178">
        <f>'(1)'!F28*2/AVERAGE('(7)'!F51:$H51)</f>
        <v>2.0455875700126698E-2</v>
      </c>
      <c r="G5" s="178">
        <f>'(1)'!G28*4/AVERAGE('(7)'!G51:$H51)</f>
        <v>1.9803646825886024E-2</v>
      </c>
      <c r="H5" s="178">
        <f>'(1)'!H28*4/4/AVERAGE('(7)'!H51:$L51)</f>
        <v>2.4690223414482004E-3</v>
      </c>
      <c r="I5" s="178">
        <f>'(1)'!I28*4/3/AVERAGE('(7)'!I51:$L51)</f>
        <v>1.5035504621973363E-2</v>
      </c>
      <c r="J5" s="178">
        <f>'(1)'!J28*2/AVERAGE('(7)'!J51:$L51)</f>
        <v>7.3909806483039592E-3</v>
      </c>
      <c r="K5" s="178">
        <f>'(1)'!K28*4/AVERAGE('(7)'!K51:$L51)</f>
        <v>1.3949450060517126E-2</v>
      </c>
      <c r="L5" s="178">
        <f>'(1)'!L28/AVERAGE('(7)'!L51:$P51)</f>
        <v>3.5506660659671577E-2</v>
      </c>
      <c r="M5" s="178">
        <f>'(1)'!M28*4/3/AVERAGE('(7)'!M51:$P51)</f>
        <v>6.1868060638562768E-2</v>
      </c>
      <c r="N5" s="178">
        <f>'(1)'!N28*2/AVERAGE('(7)'!N51:$P51)</f>
        <v>5.8588957496932798E-2</v>
      </c>
      <c r="O5" s="178">
        <f>'(1)'!O28*4/AVERAGE('(7)'!O51:$P51)</f>
        <v>5.0566283640680665E-2</v>
      </c>
    </row>
    <row r="6" spans="1:20">
      <c r="A6" s="9" t="s">
        <v>350</v>
      </c>
      <c r="B6" s="54" t="s">
        <v>351</v>
      </c>
      <c r="C6" s="178">
        <v>2.1994181462448512E-3</v>
      </c>
      <c r="D6" s="178">
        <v>1.1212503399528622E-3</v>
      </c>
      <c r="E6" s="178">
        <v>1.4762456721403134E-3</v>
      </c>
      <c r="F6" s="178">
        <f>'(1)'!F28*2/AVERAGE('(7)'!F22:$H22)</f>
        <v>1.926135761818832E-3</v>
      </c>
      <c r="G6" s="178">
        <f>'(1)'!G28*4/AVERAGE('(7)'!G22:$H22)</f>
        <v>1.9001323065498067E-3</v>
      </c>
      <c r="H6" s="179">
        <f>'(1)'!H28*4/4/AVERAGE('(7)'!H22:$L22)</f>
        <v>2.4619245942999964E-4</v>
      </c>
      <c r="I6" s="178">
        <f>'(1)'!I28*4/3/AVERAGE('(7)'!I22:$L22)</f>
        <v>1.5176064605932121E-3</v>
      </c>
      <c r="J6" s="178">
        <f>'(1)'!J28*2/AVERAGE('(7)'!J22:$L22)</f>
        <v>7.4769762113678976E-4</v>
      </c>
      <c r="K6" s="178">
        <f>'(1)'!K28*4/AVERAGE('(7)'!K22:$L22)</f>
        <v>1.4468917779821516E-3</v>
      </c>
      <c r="L6" s="178">
        <f>'(1)'!L28/AVERAGE('(7)'!L22:$P22)</f>
        <v>3.6053821134577504E-3</v>
      </c>
      <c r="M6" s="178">
        <f>'(1)'!M28*4/3/AVERAGE('(7)'!M22:$P22)</f>
        <v>6.264009963547733E-3</v>
      </c>
      <c r="N6" s="178">
        <f>'(1)'!N28*2/AVERAGE('(7)'!N22:$P22)</f>
        <v>5.879379090358754E-3</v>
      </c>
      <c r="O6" s="178">
        <f>'(1)'!O28*4/AVERAGE('(7)'!O22:$P22)</f>
        <v>4.9632658507228694E-3</v>
      </c>
    </row>
    <row r="7" spans="1:20">
      <c r="A7" s="9" t="s">
        <v>352</v>
      </c>
      <c r="B7" s="54" t="s">
        <v>353</v>
      </c>
      <c r="C7" s="178">
        <v>2.5951555290025789E-2</v>
      </c>
      <c r="D7" s="178">
        <v>2.6640301207462906E-2</v>
      </c>
      <c r="E7" s="178">
        <v>2.6882438422748761E-2</v>
      </c>
      <c r="F7" s="178">
        <f>'(1)'!F8*2/AVERAGE('(7)'!F22:$H22)</f>
        <v>2.6697919928033085E-2</v>
      </c>
      <c r="G7" s="178">
        <f>'(1)'!G8*4/AVERAGE('(7)'!G22:$H22)</f>
        <v>2.6462738175283013E-2</v>
      </c>
      <c r="H7" s="178">
        <f>'(1)'!H8*4/4/AVERAGE('(7)'!H22:$L22)</f>
        <v>2.6348075214828154E-2</v>
      </c>
      <c r="I7" s="178">
        <f>'(1)'!I8*4/3/AVERAGE('(7)'!I22:$L22)</f>
        <v>2.597304773454627E-2</v>
      </c>
      <c r="J7" s="178">
        <f>'(1)'!J8*4/2/AVERAGE('(7)'!J22:$L22)</f>
        <v>2.4809340361486579E-2</v>
      </c>
      <c r="K7" s="178">
        <f>'(1)'!K8*4/AVERAGE('(7)'!K22:$L22)</f>
        <v>2.5286317690078542E-2</v>
      </c>
      <c r="L7" s="178">
        <f>'(1)'!L8/AVERAGE('(7)'!L22:$P22)</f>
        <v>2.9209678487919284E-2</v>
      </c>
      <c r="M7" s="178">
        <f>'(1)'!M8*4/3/AVERAGE('(7)'!M22:$P22)</f>
        <v>2.978525005723022E-2</v>
      </c>
      <c r="N7" s="178">
        <f>'(1)'!N8*2/AVERAGE('(7)'!N22:$P22)</f>
        <v>2.9631804006391139E-2</v>
      </c>
      <c r="O7" s="178">
        <f>'(1)'!O8*4/AVERAGE('(7)'!O22:$P22)</f>
        <v>3.0085587927070969E-2</v>
      </c>
    </row>
    <row r="8" spans="1:20">
      <c r="A8" s="9" t="s">
        <v>354</v>
      </c>
      <c r="B8" s="54" t="s">
        <v>355</v>
      </c>
      <c r="C8" s="178">
        <v>0.66757949139565909</v>
      </c>
      <c r="D8" s="178">
        <v>0.7124230982354115</v>
      </c>
      <c r="E8" s="178">
        <v>0.71138154107507312</v>
      </c>
      <c r="F8" s="178">
        <f>-('(1)'!F20+'(1)'!F21)/('(1)'!F8+'(1)'!F12+'(1)'!F14+'(1)'!F15+'(1)'!F16+'(1)'!F17+'(1)'!F18+'(1)'!F22)</f>
        <v>0.71977665316782069</v>
      </c>
      <c r="G8" s="178">
        <f>-('(1)'!G20+'(1)'!G21)/('(1)'!G8+'(1)'!G12+'(1)'!G14+'(1)'!G15+'(1)'!G16+'(1)'!G17+'(1)'!G18+'(1)'!G22)</f>
        <v>0.73156392169013995</v>
      </c>
      <c r="H8" s="178">
        <f>-('(1)'!H20+'(1)'!H21)/('(1)'!H8+'(1)'!H12+'(1)'!H14+'(1)'!H15+'(1)'!H16+'(1)'!H17+'(1)'!H18+'(1)'!H22)</f>
        <v>0.83820489648212959</v>
      </c>
      <c r="I8" s="178">
        <f>-('(1)'!I20+'(1)'!I21)/('(1)'!I8+'(1)'!I12+'(1)'!I14+'(1)'!I15+'(1)'!I16+'(1)'!I17+'(1)'!I18+'(1)'!I22)</f>
        <v>0.78551335165968739</v>
      </c>
      <c r="J8" s="178">
        <f>-('(1)'!J20+'(1)'!J21)/('(1)'!J8+'(1)'!J12+'(1)'!J14+'(1)'!J15+'(1)'!J16+'(1)'!J17+'(1)'!J18+'(1)'!J22)</f>
        <v>0.81404032510890778</v>
      </c>
      <c r="K8" s="178">
        <f>-('(1)'!K20+'(1)'!K21)/('(1)'!K8+'(1)'!K12+'(1)'!K14+'(1)'!K15+'(1)'!K16+'(1)'!K17+'(1)'!K18+'(1)'!K22)</f>
        <v>0.78994516696151229</v>
      </c>
      <c r="L8" s="178">
        <f>-('(1)'!L20+'(1)'!L21)/('(1)'!L8+'(1)'!L12+'(1)'!L14+'(1)'!L15+'(1)'!L16+'(1)'!L17+'(1)'!L18+'(1)'!L22)</f>
        <v>0.6783361457049627</v>
      </c>
      <c r="M8" s="178">
        <f>-('(1)'!M20+'(1)'!M21)/('(1)'!M8+'(1)'!M12+'(1)'!M14+'(1)'!M15+'(1)'!M16+'(1)'!M17+'(1)'!M18+'(1)'!M22)</f>
        <v>0.66510489535133688</v>
      </c>
      <c r="N8" s="178">
        <f>-('(1)'!N20+'(1)'!N21)/('(1)'!N8+'(1)'!N12+'(1)'!N14+'(1)'!N15+'(1)'!N16+'(1)'!N17+'(1)'!N18+'(1)'!N22)</f>
        <v>0.66880723774399131</v>
      </c>
      <c r="O8" s="178">
        <f>-('(1)'!O20+'(1)'!O21)/('(1)'!O8+'(1)'!O12+'(1)'!O14+'(1)'!O15+'(1)'!O16+'(1)'!O17+'(1)'!O18+'(1)'!O22)</f>
        <v>0.69021357401243189</v>
      </c>
    </row>
    <row r="9" spans="1:20">
      <c r="A9" s="9" t="s">
        <v>356</v>
      </c>
      <c r="B9" s="54" t="s">
        <v>357</v>
      </c>
      <c r="C9" s="180">
        <v>-6.2003217661951698E-3</v>
      </c>
      <c r="D9" s="180">
        <v>-7.4433428768806188E-3</v>
      </c>
      <c r="E9" s="180">
        <v>-7.0587467819406315E-3</v>
      </c>
      <c r="F9" s="180">
        <f>'(1)'!F19*2/AVERAGE('(7)'!F13:$H13)</f>
        <v>-6.2706391046796241E-3</v>
      </c>
      <c r="G9" s="180">
        <f>'(1)'!G19*4/1/AVERAGE('(7)'!G13:$H13)</f>
        <v>-5.8891227401193028E-3</v>
      </c>
      <c r="H9" s="180">
        <f>'(1)'!H19*4/4/AVERAGE('(7)'!H13:$L13)</f>
        <v>-7.1360415850934616E-3</v>
      </c>
      <c r="I9" s="180">
        <f>'(1)'!I19*4/3/AVERAGE('(7)'!I13:$L13)</f>
        <v>-7.5680892642484374E-3</v>
      </c>
      <c r="J9" s="180">
        <f>'(1)'!J19*2/AVERAGE('(7)'!J13:$L13)</f>
        <v>-7.3423123572976595E-3</v>
      </c>
      <c r="K9" s="180">
        <f>'(1)'!K19*4/AVERAGE('(7)'!K13:$L13)</f>
        <v>-7.3614178704639694E-3</v>
      </c>
      <c r="L9" s="180">
        <f>'(1)'!L19/AVERAGE('(7)'!L13:$P13)</f>
        <v>-1.1019265042810238E-2</v>
      </c>
      <c r="M9" s="180">
        <f>'(1)'!M19*4/3/AVERAGE('(7)'!M13:$P13)</f>
        <v>-7.4344284056355129E-3</v>
      </c>
      <c r="N9" s="180">
        <f>'(1)'!N19*2/AVERAGE('(7)'!N13:$P13)</f>
        <v>-8.1655096418732781E-3</v>
      </c>
      <c r="O9" s="180">
        <f>'(1)'!O19*4/AVERAGE('(7)'!O13:$P13)</f>
        <v>-8.7611901084122586E-3</v>
      </c>
    </row>
    <row r="10" spans="1:20">
      <c r="A10" s="9" t="s">
        <v>417</v>
      </c>
      <c r="B10" s="54" t="s">
        <v>399</v>
      </c>
      <c r="C10" s="35">
        <v>1.0344432474879988</v>
      </c>
      <c r="D10" s="35">
        <v>1.0365983346330054</v>
      </c>
      <c r="E10" s="35">
        <v>1.0658684211157543</v>
      </c>
      <c r="F10" s="35">
        <f>+'(8)'!F33/('(10)'!F41-'(10)'!F9)</f>
        <v>1.0800893639134592</v>
      </c>
      <c r="G10" s="35">
        <f>+'(8)'!G33/('(10)'!G41-'(10)'!G9)</f>
        <v>1.1533403910944258</v>
      </c>
      <c r="H10" s="35">
        <f>+'(8)'!H33/('(10)'!H41-'(10)'!H9)</f>
        <v>1.1802602317001787</v>
      </c>
      <c r="I10" s="35">
        <f>+'(8)'!I33/('(10)'!I41-'(10)'!I9)</f>
        <v>1.199027949508805</v>
      </c>
      <c r="J10" s="35">
        <f>+'(8)'!J33/('(10)'!J41-'(10)'!J9)</f>
        <v>1.1872566688401029</v>
      </c>
      <c r="K10" s="35">
        <f>+'(8)'!K33/('(10)'!K41-'(10)'!K9)</f>
        <v>0.99872390310822767</v>
      </c>
      <c r="L10" s="35">
        <f>+'(8)'!L33/('(10)'!L41-'(10)'!L9)</f>
        <v>0.9711285154217687</v>
      </c>
      <c r="M10" s="35">
        <f>+'(8)'!M33/('(10)'!M41-'(10)'!M9)</f>
        <v>1.0266540108391196</v>
      </c>
      <c r="N10" s="35">
        <f>+'(8)'!N33/('(10)'!N41-'(10)'!N9)</f>
        <v>1.0235750720490218</v>
      </c>
      <c r="O10" s="35">
        <f>+'(8)'!O33/('(10)'!O41-'(10)'!O9)</f>
        <v>0.97485588036234283</v>
      </c>
    </row>
    <row r="11" spans="1:20">
      <c r="A11" s="9" t="s">
        <v>418</v>
      </c>
      <c r="B11" s="54" t="s">
        <v>419</v>
      </c>
      <c r="C11" s="178">
        <v>0.92447114307634837</v>
      </c>
      <c r="D11" s="178">
        <v>0.90352444876854221</v>
      </c>
      <c r="E11" s="178">
        <v>0.93632435150673898</v>
      </c>
      <c r="F11" s="178">
        <f>+'(8)'!F31/('(7)'!F34+'(7)'!F35+'(7)'!F36+'(11)'!F8)</f>
        <v>0.92230392171639841</v>
      </c>
      <c r="G11" s="178">
        <f>+'(8)'!G31/('(7)'!G34+'(7)'!G35+'(7)'!G36+'(11)'!G8)</f>
        <v>0.96628234779310029</v>
      </c>
      <c r="H11" s="178">
        <f>+'(8)'!H31/('(7)'!H34+'(7)'!H35+'(7)'!H36+'(11)'!H8)</f>
        <v>0.98194421449284841</v>
      </c>
      <c r="I11" s="178">
        <f>+'(8)'!I31/('(7)'!I34+'(7)'!I35+'(7)'!I36+'(11)'!I8)</f>
        <v>1.0081769298740504</v>
      </c>
      <c r="J11" s="178">
        <f>+'(8)'!J31/('(7)'!J34+'(7)'!J35+'(7)'!J36+'(11)'!J8)</f>
        <v>0.97540491074286817</v>
      </c>
      <c r="K11" s="178">
        <f>+'(8)'!K31/('(7)'!K34+'(7)'!K35+'(7)'!K36+'(11)'!K8)</f>
        <v>0.90879674295750668</v>
      </c>
      <c r="L11" s="178">
        <f>+'(8)'!L31/('(7)'!L34+'(7)'!L35+'(7)'!L36+'(11)'!L8)</f>
        <v>0.88208049410550848</v>
      </c>
      <c r="M11" s="178">
        <f>+'(8)'!M31/('(7)'!M34+'(7)'!M35+'(7)'!M36+'(11)'!M8)</f>
        <v>0.90353699435599266</v>
      </c>
      <c r="N11" s="178">
        <f>+'(8)'!N31/('(7)'!N34+'(7)'!N35+'(7)'!N36+'(11)'!N8)</f>
        <v>0.90882637050896442</v>
      </c>
      <c r="O11" s="178">
        <f>+'(8)'!O31/('(7)'!O34+'(7)'!O35+'(7)'!O36+'(11)'!O8)</f>
        <v>0.89139123308409374</v>
      </c>
    </row>
    <row r="12" spans="1:20" ht="54" customHeight="1">
      <c r="A12" s="181" t="s">
        <v>473</v>
      </c>
      <c r="B12" s="238" t="s">
        <v>474</v>
      </c>
      <c r="L12" s="109"/>
    </row>
    <row r="14" spans="1:20">
      <c r="C14" s="231"/>
      <c r="D14" s="231"/>
      <c r="E14" s="231"/>
      <c r="F14" s="231"/>
      <c r="G14" s="231"/>
      <c r="H14" s="231"/>
      <c r="I14" s="231"/>
      <c r="J14" s="231"/>
      <c r="K14" s="231"/>
      <c r="L14" s="231"/>
      <c r="M14" s="231"/>
      <c r="N14" s="231"/>
      <c r="O14" s="231"/>
    </row>
    <row r="15" spans="1:20">
      <c r="C15" s="231"/>
      <c r="D15" s="231"/>
      <c r="E15" s="231"/>
      <c r="F15" s="231"/>
      <c r="G15" s="231"/>
      <c r="H15" s="231"/>
      <c r="I15" s="231"/>
      <c r="J15" s="231"/>
      <c r="K15" s="231"/>
      <c r="L15" s="231"/>
      <c r="M15" s="231"/>
      <c r="N15" s="231"/>
      <c r="O15" s="231"/>
      <c r="P15" s="231"/>
    </row>
    <row r="16" spans="1:20">
      <c r="C16" s="178"/>
      <c r="D16" s="178"/>
      <c r="E16" s="178"/>
      <c r="F16" s="178"/>
      <c r="G16" s="178"/>
      <c r="H16" s="178"/>
      <c r="I16" s="178"/>
      <c r="J16" s="178"/>
      <c r="K16" s="178"/>
      <c r="L16" s="178"/>
      <c r="M16" s="178"/>
      <c r="N16" s="178"/>
      <c r="O16" s="178"/>
    </row>
    <row r="17" spans="3:15">
      <c r="N17" s="42"/>
      <c r="O17" s="42"/>
    </row>
    <row r="19" spans="3:15">
      <c r="C19" s="178"/>
      <c r="D19" s="178"/>
      <c r="E19" s="178"/>
      <c r="F19" s="178"/>
      <c r="G19" s="178"/>
      <c r="H19" s="178"/>
      <c r="I19" s="178"/>
      <c r="J19" s="178"/>
      <c r="K19" s="178"/>
      <c r="L19" s="178"/>
      <c r="M19" s="178"/>
      <c r="N19" s="178"/>
      <c r="O19" s="178"/>
    </row>
    <row r="20" spans="3:15">
      <c r="N20" s="42"/>
      <c r="O20" s="42"/>
    </row>
    <row r="23" spans="3:15">
      <c r="J23" s="35"/>
      <c r="K23" s="35"/>
      <c r="L23" s="35"/>
      <c r="M23" s="35"/>
      <c r="N23" s="35"/>
      <c r="O23" s="35"/>
    </row>
    <row r="24" spans="3:15">
      <c r="J24" s="232"/>
      <c r="K24" s="232"/>
      <c r="L24" s="232"/>
      <c r="M24" s="232"/>
      <c r="N24" s="232"/>
      <c r="O24" s="232"/>
    </row>
  </sheetData>
  <mergeCells count="1">
    <mergeCell ref="P3:Q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3" orientation="landscape" r:id="rId1"/>
  <ignoredErrors>
    <ignoredError sqref="F9:J9 K9:O9"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6"/>
    <pageSetUpPr fitToPage="1"/>
  </sheetPr>
  <dimension ref="A1:O15"/>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34.28515625" style="2" customWidth="1"/>
    <col min="2" max="2" width="27.5703125" style="42" customWidth="1" outlineLevel="1"/>
    <col min="3" max="13" width="10.85546875" style="42" customWidth="1"/>
    <col min="14" max="14" width="10.85546875" style="2" customWidth="1"/>
    <col min="15" max="15" width="11" style="2" customWidth="1"/>
    <col min="16" max="16384" width="10.28515625" style="2"/>
  </cols>
  <sheetData>
    <row r="1" spans="1:15">
      <c r="A1" s="44" t="s">
        <v>0</v>
      </c>
      <c r="B1" s="44" t="s">
        <v>1</v>
      </c>
      <c r="C1" s="44"/>
      <c r="D1" s="44"/>
      <c r="E1" s="44"/>
      <c r="F1" s="44"/>
      <c r="G1" s="44"/>
      <c r="H1" s="44"/>
      <c r="I1" s="44"/>
      <c r="J1" s="44"/>
      <c r="K1" s="44"/>
      <c r="L1" s="44"/>
      <c r="M1" s="44"/>
      <c r="N1" s="44"/>
    </row>
    <row r="2" spans="1:15">
      <c r="N2" s="42"/>
    </row>
    <row r="3" spans="1:15">
      <c r="A3" s="13" t="s">
        <v>358</v>
      </c>
      <c r="B3" s="13" t="s">
        <v>359</v>
      </c>
      <c r="C3" s="50"/>
      <c r="D3" s="50"/>
      <c r="E3" s="50"/>
      <c r="F3" s="50"/>
      <c r="G3" s="50"/>
      <c r="H3" s="50"/>
      <c r="I3" s="50"/>
      <c r="J3" s="50"/>
      <c r="K3" s="50"/>
      <c r="L3" s="50"/>
      <c r="M3" s="50"/>
      <c r="N3" s="50"/>
      <c r="O3" s="50"/>
    </row>
    <row r="4" spans="1:15" ht="20.25" customHeight="1">
      <c r="A4" s="32" t="s">
        <v>360</v>
      </c>
      <c r="B4" s="32" t="s">
        <v>361</v>
      </c>
      <c r="C4" s="8" t="s">
        <v>483</v>
      </c>
      <c r="D4" s="8" t="s">
        <v>475</v>
      </c>
      <c r="E4" s="8" t="s">
        <v>465</v>
      </c>
      <c r="F4" s="8" t="s">
        <v>451</v>
      </c>
      <c r="G4" s="8" t="s">
        <v>432</v>
      </c>
      <c r="H4" s="8" t="s">
        <v>401</v>
      </c>
      <c r="I4" s="8" t="s">
        <v>386</v>
      </c>
      <c r="J4" s="8" t="s">
        <v>6</v>
      </c>
      <c r="K4" s="8" t="s">
        <v>7</v>
      </c>
      <c r="L4" s="8" t="s">
        <v>8</v>
      </c>
      <c r="M4" s="8" t="s">
        <v>9</v>
      </c>
      <c r="N4" s="8" t="s">
        <v>10</v>
      </c>
      <c r="O4" s="8" t="s">
        <v>11</v>
      </c>
    </row>
    <row r="5" spans="1:15">
      <c r="A5" s="218" t="s">
        <v>363</v>
      </c>
      <c r="B5" s="219" t="s">
        <v>364</v>
      </c>
      <c r="C5" s="237">
        <v>7628</v>
      </c>
      <c r="D5" s="237">
        <v>7978</v>
      </c>
      <c r="E5" s="237">
        <v>8066.2</v>
      </c>
      <c r="F5" s="207">
        <v>8185</v>
      </c>
      <c r="G5" s="207">
        <v>7438</v>
      </c>
      <c r="H5" s="207">
        <v>7588</v>
      </c>
      <c r="I5" s="207">
        <v>7545</v>
      </c>
      <c r="J5" s="207">
        <v>7762</v>
      </c>
      <c r="K5" s="207">
        <v>4976.6819999999998</v>
      </c>
      <c r="L5" s="207">
        <v>5209.2</v>
      </c>
      <c r="M5" s="207">
        <v>5325.6570000000002</v>
      </c>
      <c r="N5" s="207">
        <v>5326.5</v>
      </c>
      <c r="O5" s="207">
        <v>5544.2720000000008</v>
      </c>
    </row>
    <row r="6" spans="1:15">
      <c r="A6" s="110"/>
      <c r="B6" s="110"/>
      <c r="C6" s="111"/>
      <c r="D6" s="111"/>
      <c r="E6" s="111"/>
      <c r="F6" s="111"/>
      <c r="G6" s="111"/>
      <c r="H6" s="111"/>
      <c r="I6" s="111"/>
      <c r="J6" s="111"/>
      <c r="K6" s="111"/>
      <c r="L6" s="111"/>
      <c r="M6" s="111"/>
      <c r="N6" s="111"/>
      <c r="O6" s="24"/>
    </row>
    <row r="7" spans="1:15">
      <c r="A7" s="221"/>
      <c r="B7" s="222"/>
      <c r="C7" s="220"/>
      <c r="D7" s="220"/>
      <c r="E7" s="220"/>
      <c r="F7" s="220"/>
      <c r="G7" s="220"/>
      <c r="H7" s="220"/>
      <c r="I7" s="220"/>
      <c r="J7" s="220"/>
      <c r="K7" s="220"/>
      <c r="L7" s="220"/>
      <c r="M7" s="220"/>
      <c r="N7" s="220"/>
      <c r="O7" s="223"/>
    </row>
    <row r="8" spans="1:15">
      <c r="A8" s="13" t="s">
        <v>441</v>
      </c>
      <c r="B8" s="13" t="s">
        <v>442</v>
      </c>
      <c r="D8" s="220"/>
      <c r="E8" s="220"/>
      <c r="F8" s="220"/>
      <c r="G8" s="220"/>
      <c r="H8" s="220"/>
      <c r="I8" s="220"/>
      <c r="J8" s="220"/>
      <c r="K8" s="220"/>
      <c r="L8" s="220"/>
      <c r="M8" s="220"/>
      <c r="N8" s="220"/>
      <c r="O8" s="13"/>
    </row>
    <row r="9" spans="1:15" ht="20.25" customHeight="1">
      <c r="A9" s="32" t="s">
        <v>443</v>
      </c>
      <c r="B9" s="32" t="s">
        <v>362</v>
      </c>
      <c r="C9" s="8" t="s">
        <v>483</v>
      </c>
      <c r="D9" s="8" t="s">
        <v>475</v>
      </c>
      <c r="E9" s="8" t="s">
        <v>465</v>
      </c>
      <c r="F9" s="8" t="s">
        <v>451</v>
      </c>
      <c r="G9" s="8" t="s">
        <v>432</v>
      </c>
      <c r="H9" s="8" t="s">
        <v>401</v>
      </c>
      <c r="I9" s="8" t="s">
        <v>386</v>
      </c>
      <c r="J9" s="8" t="s">
        <v>6</v>
      </c>
      <c r="K9" s="8" t="s">
        <v>7</v>
      </c>
      <c r="L9" s="8" t="s">
        <v>8</v>
      </c>
      <c r="M9" s="8" t="s">
        <v>9</v>
      </c>
      <c r="N9" s="8" t="s">
        <v>10</v>
      </c>
      <c r="O9" s="8" t="s">
        <v>11</v>
      </c>
    </row>
    <row r="10" spans="1:15">
      <c r="A10" s="218" t="s">
        <v>453</v>
      </c>
      <c r="B10" s="219" t="s">
        <v>444</v>
      </c>
      <c r="C10" s="207">
        <v>484</v>
      </c>
      <c r="D10" s="207">
        <v>488</v>
      </c>
      <c r="E10" s="207">
        <v>487</v>
      </c>
      <c r="F10" s="207">
        <v>487</v>
      </c>
      <c r="G10" s="207">
        <v>494</v>
      </c>
      <c r="H10" s="207">
        <v>508</v>
      </c>
      <c r="I10" s="207">
        <v>537</v>
      </c>
      <c r="J10" s="207">
        <v>601</v>
      </c>
      <c r="K10" s="207">
        <v>388</v>
      </c>
      <c r="L10" s="207">
        <v>390</v>
      </c>
      <c r="M10" s="207">
        <v>390</v>
      </c>
      <c r="N10" s="207">
        <v>390</v>
      </c>
      <c r="O10" s="207">
        <v>397</v>
      </c>
    </row>
    <row r="11" spans="1:15" ht="25.5">
      <c r="A11" s="218" t="s">
        <v>454</v>
      </c>
      <c r="B11" s="218" t="s">
        <v>464</v>
      </c>
      <c r="C11" s="206">
        <v>116</v>
      </c>
      <c r="D11" s="206">
        <v>132</v>
      </c>
      <c r="E11" s="206">
        <v>135</v>
      </c>
      <c r="F11" s="207">
        <v>140</v>
      </c>
    </row>
    <row r="12" spans="1:15">
      <c r="A12" s="226"/>
    </row>
    <row r="13" spans="1:15">
      <c r="A13" s="226"/>
    </row>
    <row r="15" spans="1:15">
      <c r="A15" s="227"/>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pageSetUpPr fitToPage="1"/>
  </sheetPr>
  <dimension ref="A1:U95"/>
  <sheetViews>
    <sheetView showGridLines="0" zoomScale="85" zoomScaleNormal="85" workbookViewId="0">
      <pane xSplit="2" topLeftCell="C1" activePane="topRight" state="frozen"/>
      <selection pane="topRight" activeCell="C3" sqref="C3"/>
    </sheetView>
  </sheetViews>
  <sheetFormatPr defaultColWidth="10.28515625" defaultRowHeight="14.25" outlineLevelCol="1"/>
  <cols>
    <col min="1" max="1" width="49.7109375" style="2" customWidth="1"/>
    <col min="2" max="2" width="40.28515625" style="3" customWidth="1" outlineLevel="1"/>
    <col min="3" max="15" width="13.7109375" style="2" customWidth="1"/>
    <col min="16" max="16" width="12.85546875" style="2" customWidth="1"/>
    <col min="17" max="17" width="12.5703125" style="2" customWidth="1"/>
    <col min="18" max="18" width="1.7109375" style="2" customWidth="1"/>
    <col min="19" max="19" width="12.85546875" style="2" customWidth="1"/>
    <col min="20" max="20" width="12.5703125" style="2" customWidth="1"/>
    <col min="21" max="21" width="12.85546875" style="2" customWidth="1"/>
    <col min="22" max="16384" width="10.28515625" style="2"/>
  </cols>
  <sheetData>
    <row r="1" spans="1:21" s="1" customFormat="1">
      <c r="A1" s="44" t="s">
        <v>0</v>
      </c>
      <c r="B1" s="44" t="s">
        <v>1</v>
      </c>
      <c r="C1" s="44"/>
      <c r="D1" s="44"/>
      <c r="E1" s="44"/>
      <c r="F1" s="44"/>
      <c r="G1" s="44"/>
      <c r="H1" s="44"/>
      <c r="I1" s="138"/>
      <c r="J1" s="138"/>
      <c r="K1" s="12"/>
      <c r="L1" s="12"/>
      <c r="M1" s="12"/>
      <c r="N1" s="12"/>
      <c r="O1" s="2"/>
      <c r="P1" s="2"/>
      <c r="Q1" s="2"/>
      <c r="R1" s="2"/>
      <c r="S1" s="2"/>
      <c r="T1" s="2"/>
      <c r="U1" s="2"/>
    </row>
    <row r="2" spans="1:21">
      <c r="C2" s="3"/>
      <c r="D2" s="3"/>
      <c r="E2" s="3"/>
      <c r="F2" s="3"/>
      <c r="G2" s="3"/>
      <c r="H2" s="3"/>
      <c r="I2" s="4"/>
      <c r="J2" s="4"/>
      <c r="K2" s="4"/>
      <c r="L2" s="4"/>
      <c r="M2" s="4"/>
      <c r="N2" s="4"/>
      <c r="P2" s="139"/>
      <c r="Q2" s="35"/>
    </row>
    <row r="3" spans="1:21">
      <c r="A3" s="5" t="s">
        <v>2</v>
      </c>
      <c r="B3" s="6" t="s">
        <v>3</v>
      </c>
      <c r="C3" s="6"/>
      <c r="D3" s="6"/>
      <c r="E3" s="6"/>
      <c r="F3" s="6"/>
      <c r="G3" s="6"/>
      <c r="H3" s="189"/>
      <c r="I3" s="6"/>
      <c r="J3" s="140"/>
      <c r="K3" s="140"/>
      <c r="L3" s="140"/>
      <c r="M3" s="140"/>
      <c r="N3" s="140"/>
      <c r="O3" s="140"/>
    </row>
    <row r="4" spans="1:21" ht="30" customHeight="1">
      <c r="A4" s="7" t="s">
        <v>4</v>
      </c>
      <c r="B4" s="7" t="s">
        <v>5</v>
      </c>
      <c r="C4" s="8" t="s">
        <v>483</v>
      </c>
      <c r="D4" s="8" t="s">
        <v>475</v>
      </c>
      <c r="E4" s="8" t="s">
        <v>465</v>
      </c>
      <c r="F4" s="8" t="s">
        <v>451</v>
      </c>
      <c r="G4" s="8" t="s">
        <v>432</v>
      </c>
      <c r="H4" s="8" t="s">
        <v>401</v>
      </c>
      <c r="I4" s="8" t="s">
        <v>386</v>
      </c>
      <c r="J4" s="8" t="s">
        <v>6</v>
      </c>
      <c r="K4" s="8" t="s">
        <v>7</v>
      </c>
      <c r="L4" s="8" t="s">
        <v>8</v>
      </c>
      <c r="M4" s="8" t="s">
        <v>9</v>
      </c>
      <c r="N4" s="8" t="s">
        <v>10</v>
      </c>
      <c r="O4" s="8" t="s">
        <v>11</v>
      </c>
    </row>
    <row r="5" spans="1:21">
      <c r="A5" s="28"/>
      <c r="B5" s="69"/>
      <c r="C5" s="141"/>
      <c r="D5" s="141"/>
      <c r="E5" s="141"/>
      <c r="F5" s="141"/>
      <c r="G5" s="141"/>
      <c r="H5" s="141"/>
      <c r="I5" s="141"/>
      <c r="J5" s="141"/>
      <c r="K5" s="141"/>
      <c r="L5" s="141"/>
      <c r="M5" s="141"/>
      <c r="N5" s="141"/>
      <c r="O5" s="141"/>
    </row>
    <row r="6" spans="1:21">
      <c r="A6" s="110" t="s">
        <v>12</v>
      </c>
      <c r="B6" s="54" t="s">
        <v>13</v>
      </c>
      <c r="C6" s="142">
        <v>652353</v>
      </c>
      <c r="D6" s="142">
        <v>2584563</v>
      </c>
      <c r="E6" s="142">
        <v>1929628</v>
      </c>
      <c r="F6" s="142">
        <f>F36+G36</f>
        <v>1270607</v>
      </c>
      <c r="G6" s="142">
        <v>622538</v>
      </c>
      <c r="H6" s="142">
        <v>2069758</v>
      </c>
      <c r="I6" s="142">
        <v>1466703</v>
      </c>
      <c r="J6" s="142">
        <v>901581</v>
      </c>
      <c r="K6" s="142">
        <v>402617</v>
      </c>
      <c r="L6" s="142">
        <v>1795097</v>
      </c>
      <c r="M6" s="142">
        <v>1340613</v>
      </c>
      <c r="N6" s="142">
        <v>864176</v>
      </c>
      <c r="O6" s="142">
        <v>425840</v>
      </c>
    </row>
    <row r="7" spans="1:21">
      <c r="A7" s="110" t="s">
        <v>14</v>
      </c>
      <c r="B7" s="54" t="s">
        <v>15</v>
      </c>
      <c r="C7" s="143">
        <v>-185538</v>
      </c>
      <c r="D7" s="143">
        <v>-758411</v>
      </c>
      <c r="E7" s="143">
        <v>-566500</v>
      </c>
      <c r="F7" s="143">
        <f t="shared" ref="F7:F24" si="0">F37+G37</f>
        <v>-374668</v>
      </c>
      <c r="G7" s="143">
        <v>-187117</v>
      </c>
      <c r="H7" s="143">
        <v>-647111</v>
      </c>
      <c r="I7" s="143">
        <v>-470315</v>
      </c>
      <c r="J7" s="143">
        <v>-310860</v>
      </c>
      <c r="K7" s="143">
        <v>-148931</v>
      </c>
      <c r="L7" s="143">
        <v>-676813</v>
      </c>
      <c r="M7" s="143">
        <v>-497726</v>
      </c>
      <c r="N7" s="143">
        <v>-317351</v>
      </c>
      <c r="O7" s="143">
        <v>-155260</v>
      </c>
    </row>
    <row r="8" spans="1:21">
      <c r="A8" s="144" t="s">
        <v>16</v>
      </c>
      <c r="B8" s="58" t="s">
        <v>17</v>
      </c>
      <c r="C8" s="145">
        <v>466815</v>
      </c>
      <c r="D8" s="145">
        <v>1826152</v>
      </c>
      <c r="E8" s="145">
        <f t="shared" ref="E8" si="1">E6+E7</f>
        <v>1363128</v>
      </c>
      <c r="F8" s="145">
        <f t="shared" si="0"/>
        <v>895939</v>
      </c>
      <c r="G8" s="145">
        <f>G6+G7</f>
        <v>435421</v>
      </c>
      <c r="H8" s="145">
        <f>H6+H7</f>
        <v>1422647</v>
      </c>
      <c r="I8" s="145">
        <f t="shared" ref="I8:O8" si="2">I6+I7</f>
        <v>996388</v>
      </c>
      <c r="J8" s="145">
        <f t="shared" si="2"/>
        <v>590721</v>
      </c>
      <c r="K8" s="145">
        <f t="shared" si="2"/>
        <v>253686</v>
      </c>
      <c r="L8" s="145">
        <f t="shared" si="2"/>
        <v>1118284</v>
      </c>
      <c r="M8" s="145">
        <f t="shared" si="2"/>
        <v>842887</v>
      </c>
      <c r="N8" s="145">
        <f t="shared" si="2"/>
        <v>546825</v>
      </c>
      <c r="O8" s="145">
        <f t="shared" si="2"/>
        <v>270580</v>
      </c>
    </row>
    <row r="9" spans="1:21">
      <c r="A9" s="110"/>
      <c r="B9" s="54"/>
      <c r="C9" s="142"/>
      <c r="D9" s="142"/>
      <c r="E9" s="142"/>
      <c r="F9" s="142"/>
      <c r="G9" s="142"/>
      <c r="H9" s="142"/>
      <c r="I9" s="142"/>
      <c r="J9" s="142"/>
      <c r="K9" s="142"/>
      <c r="L9" s="142"/>
      <c r="M9" s="142"/>
      <c r="N9" s="142"/>
      <c r="O9" s="142"/>
    </row>
    <row r="10" spans="1:21">
      <c r="A10" s="110" t="s">
        <v>18</v>
      </c>
      <c r="B10" s="54" t="s">
        <v>19</v>
      </c>
      <c r="C10" s="142">
        <v>151883</v>
      </c>
      <c r="D10" s="142">
        <v>608012</v>
      </c>
      <c r="E10" s="142">
        <v>453786</v>
      </c>
      <c r="F10" s="142">
        <f t="shared" si="0"/>
        <v>293673</v>
      </c>
      <c r="G10" s="142">
        <v>146553</v>
      </c>
      <c r="H10" s="142">
        <v>493845</v>
      </c>
      <c r="I10" s="142">
        <v>348189</v>
      </c>
      <c r="J10" s="142">
        <v>209877</v>
      </c>
      <c r="K10" s="142">
        <v>82267</v>
      </c>
      <c r="L10" s="142">
        <v>357243</v>
      </c>
      <c r="M10" s="142">
        <v>269357</v>
      </c>
      <c r="N10" s="142">
        <v>176588</v>
      </c>
      <c r="O10" s="142">
        <v>84293</v>
      </c>
    </row>
    <row r="11" spans="1:21">
      <c r="A11" s="110" t="s">
        <v>20</v>
      </c>
      <c r="B11" s="54" t="s">
        <v>21</v>
      </c>
      <c r="C11" s="143">
        <v>-24058</v>
      </c>
      <c r="D11" s="143">
        <v>-114792</v>
      </c>
      <c r="E11" s="143">
        <v>-78206</v>
      </c>
      <c r="F11" s="143">
        <f t="shared" si="0"/>
        <v>-48746</v>
      </c>
      <c r="G11" s="143">
        <v>-23516</v>
      </c>
      <c r="H11" s="143">
        <v>-71143</v>
      </c>
      <c r="I11" s="143">
        <v>-46603</v>
      </c>
      <c r="J11" s="143">
        <v>-27268</v>
      </c>
      <c r="K11" s="143">
        <v>-10405</v>
      </c>
      <c r="L11" s="143">
        <v>-46744</v>
      </c>
      <c r="M11" s="143">
        <v>-35200</v>
      </c>
      <c r="N11" s="143">
        <v>-22799</v>
      </c>
      <c r="O11" s="143">
        <v>-11741</v>
      </c>
    </row>
    <row r="12" spans="1:21">
      <c r="A12" s="144" t="s">
        <v>22</v>
      </c>
      <c r="B12" s="58" t="s">
        <v>23</v>
      </c>
      <c r="C12" s="145">
        <v>127825</v>
      </c>
      <c r="D12" s="145">
        <v>493220</v>
      </c>
      <c r="E12" s="145">
        <f t="shared" ref="E12" si="3">E10+E11</f>
        <v>375580</v>
      </c>
      <c r="F12" s="145">
        <f t="shared" si="0"/>
        <v>244927</v>
      </c>
      <c r="G12" s="145">
        <f>G10+G11</f>
        <v>123037</v>
      </c>
      <c r="H12" s="145">
        <f t="shared" ref="H12:O12" si="4">H10+H11</f>
        <v>422702</v>
      </c>
      <c r="I12" s="145">
        <f t="shared" si="4"/>
        <v>301586</v>
      </c>
      <c r="J12" s="145">
        <f t="shared" si="4"/>
        <v>182609</v>
      </c>
      <c r="K12" s="145">
        <f t="shared" si="4"/>
        <v>71862</v>
      </c>
      <c r="L12" s="145">
        <f t="shared" si="4"/>
        <v>310499</v>
      </c>
      <c r="M12" s="145">
        <f t="shared" si="4"/>
        <v>234157</v>
      </c>
      <c r="N12" s="145">
        <f t="shared" si="4"/>
        <v>153789</v>
      </c>
      <c r="O12" s="145">
        <f t="shared" si="4"/>
        <v>72552</v>
      </c>
    </row>
    <row r="13" spans="1:21">
      <c r="A13" s="110"/>
      <c r="B13" s="54"/>
      <c r="C13" s="142"/>
      <c r="D13" s="142"/>
      <c r="E13" s="142"/>
      <c r="F13" s="142"/>
      <c r="G13" s="142"/>
      <c r="H13" s="142"/>
      <c r="I13" s="142"/>
      <c r="J13" s="142"/>
      <c r="K13" s="142"/>
      <c r="L13" s="142"/>
      <c r="M13" s="142"/>
      <c r="N13" s="142"/>
      <c r="O13" s="142"/>
    </row>
    <row r="14" spans="1:21">
      <c r="A14" s="110" t="s">
        <v>24</v>
      </c>
      <c r="B14" s="54" t="s">
        <v>25</v>
      </c>
      <c r="C14" s="142">
        <v>23</v>
      </c>
      <c r="D14" s="142">
        <v>5801</v>
      </c>
      <c r="E14" s="142">
        <v>5777</v>
      </c>
      <c r="F14" s="142">
        <f t="shared" si="0"/>
        <v>5758</v>
      </c>
      <c r="G14" s="142">
        <v>0</v>
      </c>
      <c r="H14" s="142">
        <v>4394</v>
      </c>
      <c r="I14" s="142">
        <v>4394</v>
      </c>
      <c r="J14" s="142">
        <v>5230</v>
      </c>
      <c r="K14" s="142">
        <v>0</v>
      </c>
      <c r="L14" s="142">
        <v>3303</v>
      </c>
      <c r="M14" s="142">
        <v>3302</v>
      </c>
      <c r="N14" s="142">
        <v>3302</v>
      </c>
      <c r="O14" s="142">
        <v>0</v>
      </c>
    </row>
    <row r="15" spans="1:21">
      <c r="A15" s="110" t="s">
        <v>26</v>
      </c>
      <c r="B15" s="54" t="s">
        <v>27</v>
      </c>
      <c r="C15" s="142">
        <v>65661</v>
      </c>
      <c r="D15" s="142">
        <v>255191</v>
      </c>
      <c r="E15" s="142">
        <v>177652</v>
      </c>
      <c r="F15" s="142">
        <f t="shared" si="0"/>
        <v>109855</v>
      </c>
      <c r="G15" s="142">
        <v>52035</v>
      </c>
      <c r="H15" s="142">
        <v>183461</v>
      </c>
      <c r="I15" s="142">
        <v>121106</v>
      </c>
      <c r="J15" s="142">
        <v>67864</v>
      </c>
      <c r="K15" s="142">
        <v>20055</v>
      </c>
      <c r="L15" s="142">
        <v>63723</v>
      </c>
      <c r="M15" s="142">
        <v>43391</v>
      </c>
      <c r="N15" s="142">
        <v>24874</v>
      </c>
      <c r="O15" s="142">
        <v>13721</v>
      </c>
    </row>
    <row r="16" spans="1:21">
      <c r="A16" s="110" t="s">
        <v>28</v>
      </c>
      <c r="B16" s="54" t="s">
        <v>29</v>
      </c>
      <c r="C16" s="142">
        <v>984</v>
      </c>
      <c r="D16" s="142">
        <v>46199</v>
      </c>
      <c r="E16" s="142">
        <v>42437</v>
      </c>
      <c r="F16" s="142">
        <f t="shared" si="0"/>
        <v>42433</v>
      </c>
      <c r="G16" s="142">
        <v>474</v>
      </c>
      <c r="H16" s="142">
        <v>47752</v>
      </c>
      <c r="I16" s="142">
        <v>35305</v>
      </c>
      <c r="J16" s="142">
        <v>35200</v>
      </c>
      <c r="K16" s="142">
        <v>23033</v>
      </c>
      <c r="L16" s="142">
        <v>24465</v>
      </c>
      <c r="M16" s="142">
        <v>5389</v>
      </c>
      <c r="N16" s="142">
        <v>5476</v>
      </c>
      <c r="O16" s="142">
        <v>3169</v>
      </c>
    </row>
    <row r="17" spans="1:15">
      <c r="A17" s="110" t="s">
        <v>30</v>
      </c>
      <c r="B17" s="54" t="s">
        <v>31</v>
      </c>
      <c r="C17" s="142">
        <v>821</v>
      </c>
      <c r="D17" s="142">
        <v>-77</v>
      </c>
      <c r="E17" s="142">
        <v>256</v>
      </c>
      <c r="F17" s="142">
        <f t="shared" si="0"/>
        <v>140</v>
      </c>
      <c r="G17" s="142">
        <v>361</v>
      </c>
      <c r="H17" s="142">
        <v>0</v>
      </c>
      <c r="I17" s="142">
        <v>0</v>
      </c>
      <c r="J17" s="142">
        <v>0</v>
      </c>
      <c r="K17" s="142">
        <v>0</v>
      </c>
      <c r="L17" s="142">
        <v>-156</v>
      </c>
      <c r="M17" s="142">
        <v>-156</v>
      </c>
      <c r="N17" s="142">
        <v>-156</v>
      </c>
      <c r="O17" s="142">
        <v>-135</v>
      </c>
    </row>
    <row r="18" spans="1:15">
      <c r="A18" s="110" t="s">
        <v>32</v>
      </c>
      <c r="B18" s="54" t="s">
        <v>33</v>
      </c>
      <c r="C18" s="142">
        <v>23797</v>
      </c>
      <c r="D18" s="142">
        <v>130324</v>
      </c>
      <c r="E18" s="142">
        <v>105410</v>
      </c>
      <c r="F18" s="142">
        <f t="shared" si="0"/>
        <v>83780</v>
      </c>
      <c r="G18" s="142">
        <v>31073</v>
      </c>
      <c r="H18" s="142">
        <v>60811</v>
      </c>
      <c r="I18" s="142">
        <v>38317</v>
      </c>
      <c r="J18" s="142">
        <v>16915</v>
      </c>
      <c r="K18" s="142">
        <v>6357</v>
      </c>
      <c r="L18" s="142">
        <v>37937</v>
      </c>
      <c r="M18" s="142">
        <v>28169</v>
      </c>
      <c r="N18" s="142">
        <v>16390</v>
      </c>
      <c r="O18" s="142">
        <v>5632</v>
      </c>
    </row>
    <row r="19" spans="1:15" ht="25.5">
      <c r="A19" s="110" t="s">
        <v>34</v>
      </c>
      <c r="B19" s="54" t="s">
        <v>35</v>
      </c>
      <c r="C19" s="142">
        <v>-85999</v>
      </c>
      <c r="D19" s="142">
        <v>-398883</v>
      </c>
      <c r="E19" s="142">
        <v>-281737</v>
      </c>
      <c r="F19" s="142">
        <f t="shared" si="0"/>
        <v>-165815</v>
      </c>
      <c r="G19" s="142">
        <v>-77282</v>
      </c>
      <c r="H19" s="142">
        <v>-301876</v>
      </c>
      <c r="I19" s="142">
        <v>-225972</v>
      </c>
      <c r="J19" s="142">
        <v>-133439</v>
      </c>
      <c r="K19" s="142">
        <v>-54759</v>
      </c>
      <c r="L19" s="142">
        <v>-310966</v>
      </c>
      <c r="M19" s="142">
        <v>-155383</v>
      </c>
      <c r="N19" s="142">
        <v>-111153</v>
      </c>
      <c r="O19" s="142">
        <v>-57776</v>
      </c>
    </row>
    <row r="20" spans="1:15">
      <c r="A20" s="110" t="s">
        <v>36</v>
      </c>
      <c r="B20" s="54" t="s">
        <v>37</v>
      </c>
      <c r="C20" s="142">
        <v>-388959</v>
      </c>
      <c r="D20" s="142">
        <v>-1674356</v>
      </c>
      <c r="E20" s="142">
        <v>-1264891</v>
      </c>
      <c r="F20" s="142">
        <f t="shared" si="0"/>
        <v>-856111</v>
      </c>
      <c r="G20" s="142">
        <v>-410220</v>
      </c>
      <c r="H20" s="142">
        <v>-1569283</v>
      </c>
      <c r="I20" s="142">
        <v>-1022165</v>
      </c>
      <c r="J20" s="142">
        <v>-632773</v>
      </c>
      <c r="K20" s="142">
        <v>-259802</v>
      </c>
      <c r="L20" s="142">
        <v>-930525</v>
      </c>
      <c r="M20" s="142">
        <v>-680714</v>
      </c>
      <c r="N20" s="142">
        <v>-444867</v>
      </c>
      <c r="O20" s="142">
        <v>-224009</v>
      </c>
    </row>
    <row r="21" spans="1:15">
      <c r="A21" s="110" t="s">
        <v>38</v>
      </c>
      <c r="B21" s="54" t="s">
        <v>39</v>
      </c>
      <c r="C21" s="142">
        <v>-47891</v>
      </c>
      <c r="D21" s="142">
        <v>-206597</v>
      </c>
      <c r="E21" s="142">
        <v>-148829</v>
      </c>
      <c r="F21" s="142">
        <f t="shared" si="0"/>
        <v>-96386</v>
      </c>
      <c r="G21" s="142">
        <v>-43087</v>
      </c>
      <c r="H21" s="142">
        <v>-148457</v>
      </c>
      <c r="I21" s="142">
        <v>-104833</v>
      </c>
      <c r="J21" s="142">
        <v>-63111</v>
      </c>
      <c r="K21" s="142">
        <v>-27317</v>
      </c>
      <c r="L21" s="142">
        <v>-100995</v>
      </c>
      <c r="M21" s="142">
        <v>-74204</v>
      </c>
      <c r="N21" s="142">
        <v>-49835</v>
      </c>
      <c r="O21" s="142">
        <v>-24608</v>
      </c>
    </row>
    <row r="22" spans="1:15">
      <c r="A22" s="110" t="s">
        <v>40</v>
      </c>
      <c r="B22" s="54" t="s">
        <v>41</v>
      </c>
      <c r="C22" s="146">
        <v>-31547</v>
      </c>
      <c r="D22" s="146">
        <v>-116591</v>
      </c>
      <c r="E22" s="146">
        <v>-82952</v>
      </c>
      <c r="F22" s="146">
        <f t="shared" si="0"/>
        <v>-59509</v>
      </c>
      <c r="G22" s="146">
        <v>-22760</v>
      </c>
      <c r="H22" s="146">
        <v>-92459</v>
      </c>
      <c r="I22" s="146">
        <v>-62368</v>
      </c>
      <c r="J22" s="146">
        <v>-43687</v>
      </c>
      <c r="K22" s="146">
        <v>-11526</v>
      </c>
      <c r="L22" s="146">
        <v>-37393</v>
      </c>
      <c r="M22" s="146">
        <v>-22103</v>
      </c>
      <c r="N22" s="146">
        <v>-10822</v>
      </c>
      <c r="O22" s="146">
        <v>-5316</v>
      </c>
    </row>
    <row r="23" spans="1:15">
      <c r="A23" s="144" t="s">
        <v>42</v>
      </c>
      <c r="B23" s="58" t="s">
        <v>43</v>
      </c>
      <c r="C23" s="145">
        <v>131530</v>
      </c>
      <c r="D23" s="145">
        <v>360383</v>
      </c>
      <c r="E23" s="145">
        <f t="shared" ref="E23" si="5">E8+E12+E14+E15+E16+E17+E18+E19+E20+E21+E22</f>
        <v>291831</v>
      </c>
      <c r="F23" s="145">
        <f t="shared" si="0"/>
        <v>205011</v>
      </c>
      <c r="G23" s="145">
        <f>G8+G12+G14+G15+G16+G17+G18+G19+G20+G21+G22</f>
        <v>89052</v>
      </c>
      <c r="H23" s="145">
        <f>H8+H12+H14+H15+H16+H17+H18+H19+H20+H21+H22</f>
        <v>29692</v>
      </c>
      <c r="I23" s="145">
        <f t="shared" ref="I23:N23" si="6">I8+I12+I14+I15+I16+I17+I18+I19+I20+I21+I22</f>
        <v>81758</v>
      </c>
      <c r="J23" s="145">
        <f t="shared" si="6"/>
        <v>25529</v>
      </c>
      <c r="K23" s="145">
        <f t="shared" si="6"/>
        <v>21589</v>
      </c>
      <c r="L23" s="145">
        <f t="shared" si="6"/>
        <v>178176</v>
      </c>
      <c r="M23" s="145">
        <f t="shared" si="6"/>
        <v>224735</v>
      </c>
      <c r="N23" s="145">
        <f t="shared" si="6"/>
        <v>133823</v>
      </c>
      <c r="O23" s="145">
        <f>O8+O12+O14+O15+O16+O17+O18+O19+O20+O21+O22</f>
        <v>53810</v>
      </c>
    </row>
    <row r="24" spans="1:15">
      <c r="A24" s="110" t="s">
        <v>433</v>
      </c>
      <c r="B24" s="54" t="s">
        <v>434</v>
      </c>
      <c r="C24" s="142">
        <v>-52075</v>
      </c>
      <c r="D24" s="142">
        <v>-185876</v>
      </c>
      <c r="E24" s="142">
        <v>-133748</v>
      </c>
      <c r="F24" s="142">
        <f t="shared" si="0"/>
        <v>-82545</v>
      </c>
      <c r="G24" s="142">
        <v>-31735</v>
      </c>
      <c r="H24" s="142">
        <v>0</v>
      </c>
      <c r="I24" s="142">
        <v>0</v>
      </c>
      <c r="J24" s="142">
        <v>0</v>
      </c>
      <c r="K24" s="142">
        <v>0</v>
      </c>
      <c r="L24" s="142">
        <v>0</v>
      </c>
      <c r="M24" s="142">
        <v>0</v>
      </c>
      <c r="N24" s="145">
        <v>0</v>
      </c>
      <c r="O24" s="145">
        <v>0</v>
      </c>
    </row>
    <row r="25" spans="1:15">
      <c r="A25" s="110" t="s">
        <v>44</v>
      </c>
      <c r="B25" s="54" t="s">
        <v>45</v>
      </c>
      <c r="C25" s="146">
        <v>0</v>
      </c>
      <c r="D25" s="146">
        <v>0</v>
      </c>
      <c r="E25" s="146">
        <v>0</v>
      </c>
      <c r="F25" s="146">
        <v>0</v>
      </c>
      <c r="G25" s="146">
        <v>0</v>
      </c>
      <c r="H25" s="146">
        <v>0</v>
      </c>
      <c r="I25" s="146">
        <v>0</v>
      </c>
      <c r="J25" s="146">
        <v>0</v>
      </c>
      <c r="K25" s="146">
        <v>0</v>
      </c>
      <c r="L25" s="146">
        <v>0</v>
      </c>
      <c r="M25" s="146">
        <v>0</v>
      </c>
      <c r="N25" s="146">
        <v>2096</v>
      </c>
      <c r="O25" s="146">
        <v>1254</v>
      </c>
    </row>
    <row r="26" spans="1:15">
      <c r="A26" s="190" t="s">
        <v>46</v>
      </c>
      <c r="B26" s="191" t="s">
        <v>47</v>
      </c>
      <c r="C26" s="192">
        <v>79455</v>
      </c>
      <c r="D26" s="192">
        <v>174507</v>
      </c>
      <c r="E26" s="192">
        <f t="shared" ref="E26" si="7">E23+E24</f>
        <v>158083</v>
      </c>
      <c r="F26" s="192">
        <f>F56+G56</f>
        <v>122466</v>
      </c>
      <c r="G26" s="192">
        <f>G23+G24</f>
        <v>57317</v>
      </c>
      <c r="H26" s="192">
        <f t="shared" ref="H26:M26" si="8">H23+H24</f>
        <v>29692</v>
      </c>
      <c r="I26" s="192">
        <f t="shared" si="8"/>
        <v>81758</v>
      </c>
      <c r="J26" s="192">
        <f t="shared" si="8"/>
        <v>25529</v>
      </c>
      <c r="K26" s="192">
        <f t="shared" si="8"/>
        <v>21589</v>
      </c>
      <c r="L26" s="192">
        <f t="shared" si="8"/>
        <v>178176</v>
      </c>
      <c r="M26" s="192">
        <f t="shared" si="8"/>
        <v>224735</v>
      </c>
      <c r="N26" s="192">
        <f>N23+N24+N25</f>
        <v>135919</v>
      </c>
      <c r="O26" s="192">
        <f>O23+O24+O25</f>
        <v>55064</v>
      </c>
    </row>
    <row r="27" spans="1:15" ht="15" thickBot="1">
      <c r="A27" s="110" t="s">
        <v>48</v>
      </c>
      <c r="B27" s="54" t="s">
        <v>49</v>
      </c>
      <c r="C27" s="147">
        <v>-39892</v>
      </c>
      <c r="D27" s="147">
        <v>-97647</v>
      </c>
      <c r="E27" s="147">
        <v>-83227</v>
      </c>
      <c r="F27" s="147">
        <f>F57+G57</f>
        <v>-57828</v>
      </c>
      <c r="G27" s="147">
        <v>-26052</v>
      </c>
      <c r="H27" s="147">
        <v>-16399</v>
      </c>
      <c r="I27" s="147">
        <v>-23539</v>
      </c>
      <c r="J27" s="147">
        <v>-7726</v>
      </c>
      <c r="K27" s="147">
        <v>-7073</v>
      </c>
      <c r="L27" s="147">
        <v>-40145</v>
      </c>
      <c r="M27" s="147">
        <v>-47471</v>
      </c>
      <c r="N27" s="147">
        <v>-27421</v>
      </c>
      <c r="O27" s="147">
        <v>-10426</v>
      </c>
    </row>
    <row r="28" spans="1:15" ht="15" thickTop="1">
      <c r="A28" s="190" t="s">
        <v>50</v>
      </c>
      <c r="B28" s="191" t="s">
        <v>51</v>
      </c>
      <c r="C28" s="192">
        <v>39563</v>
      </c>
      <c r="D28" s="192">
        <v>76860</v>
      </c>
      <c r="E28" s="192">
        <f t="shared" ref="E28" si="9">E26+E27</f>
        <v>74856</v>
      </c>
      <c r="F28" s="192">
        <f>F58+G58</f>
        <v>64638</v>
      </c>
      <c r="G28" s="192">
        <f>G26+G27</f>
        <v>31265</v>
      </c>
      <c r="H28" s="192">
        <f t="shared" ref="H28:O28" si="10">H26+H27</f>
        <v>13293</v>
      </c>
      <c r="I28" s="192">
        <f t="shared" si="10"/>
        <v>58219</v>
      </c>
      <c r="J28" s="192">
        <f t="shared" si="10"/>
        <v>17803</v>
      </c>
      <c r="K28" s="192">
        <f t="shared" si="10"/>
        <v>14516</v>
      </c>
      <c r="L28" s="192">
        <f t="shared" si="10"/>
        <v>138031</v>
      </c>
      <c r="M28" s="192">
        <f t="shared" si="10"/>
        <v>177264</v>
      </c>
      <c r="N28" s="192">
        <f t="shared" si="10"/>
        <v>108498</v>
      </c>
      <c r="O28" s="192">
        <f t="shared" si="10"/>
        <v>44638</v>
      </c>
    </row>
    <row r="29" spans="1:15">
      <c r="A29" s="148" t="s">
        <v>402</v>
      </c>
      <c r="B29" s="54" t="s">
        <v>53</v>
      </c>
      <c r="C29" s="142">
        <v>39563</v>
      </c>
      <c r="D29" s="142">
        <v>76860</v>
      </c>
      <c r="E29" s="142">
        <v>74856</v>
      </c>
      <c r="F29" s="142">
        <f>F59+G59</f>
        <v>64638</v>
      </c>
      <c r="G29" s="142">
        <v>31265</v>
      </c>
      <c r="H29" s="142">
        <v>13293</v>
      </c>
      <c r="I29" s="142">
        <v>58219</v>
      </c>
      <c r="J29" s="142">
        <v>17803</v>
      </c>
      <c r="K29" s="142">
        <v>14516</v>
      </c>
      <c r="L29" s="142">
        <v>138031</v>
      </c>
      <c r="M29" s="142">
        <v>177264</v>
      </c>
      <c r="N29" s="142">
        <v>108498</v>
      </c>
      <c r="O29" s="142">
        <v>44638</v>
      </c>
    </row>
    <row r="30" spans="1:15" ht="25.5">
      <c r="A30" s="144" t="s">
        <v>404</v>
      </c>
      <c r="B30" s="58" t="s">
        <v>403</v>
      </c>
      <c r="C30" s="193">
        <v>0.47</v>
      </c>
      <c r="D30" s="193">
        <v>0.91</v>
      </c>
      <c r="E30" s="193">
        <v>0.89</v>
      </c>
      <c r="F30" s="193">
        <f>F60+G60</f>
        <v>0.77</v>
      </c>
      <c r="G30" s="193">
        <v>0.37</v>
      </c>
      <c r="H30" s="193">
        <v>0.18</v>
      </c>
      <c r="I30" s="193">
        <v>0.81</v>
      </c>
      <c r="J30" s="193">
        <v>0.27</v>
      </c>
      <c r="K30" s="193">
        <v>0.26</v>
      </c>
      <c r="L30" s="193">
        <v>2.56</v>
      </c>
      <c r="M30" s="193">
        <v>3.35</v>
      </c>
      <c r="N30" s="193">
        <v>2.11</v>
      </c>
      <c r="O30" s="193">
        <v>0.87</v>
      </c>
    </row>
    <row r="31" spans="1:15">
      <c r="A31" s="194"/>
      <c r="B31" s="195"/>
      <c r="C31" s="196"/>
      <c r="D31" s="196"/>
      <c r="E31" s="196"/>
      <c r="F31" s="196"/>
      <c r="G31" s="196"/>
      <c r="H31" s="196"/>
      <c r="I31" s="196"/>
      <c r="J31" s="196"/>
      <c r="K31" s="196"/>
      <c r="L31" s="196"/>
      <c r="M31" s="196"/>
      <c r="N31" s="196"/>
      <c r="O31" s="196"/>
    </row>
    <row r="32" spans="1:15">
      <c r="A32" s="197"/>
      <c r="B32" s="197"/>
      <c r="C32" s="198"/>
      <c r="D32" s="198"/>
      <c r="E32" s="198"/>
      <c r="F32" s="198"/>
      <c r="G32" s="198"/>
      <c r="H32" s="198"/>
      <c r="I32" s="198"/>
      <c r="J32" s="198"/>
      <c r="K32" s="198"/>
      <c r="L32" s="198"/>
      <c r="M32" s="198"/>
      <c r="N32" s="198"/>
      <c r="O32" s="198"/>
    </row>
    <row r="33" spans="1:15">
      <c r="A33" s="5" t="s">
        <v>54</v>
      </c>
      <c r="B33" s="6" t="s">
        <v>55</v>
      </c>
      <c r="C33" s="6"/>
      <c r="D33" s="6"/>
      <c r="E33" s="6"/>
      <c r="F33" s="6"/>
      <c r="G33" s="6"/>
      <c r="H33" s="6"/>
      <c r="I33" s="6"/>
      <c r="J33" s="120"/>
      <c r="K33" s="120"/>
      <c r="L33" s="120"/>
      <c r="M33" s="120"/>
      <c r="N33" s="120"/>
      <c r="O33" s="120"/>
    </row>
    <row r="34" spans="1:15" ht="30" customHeight="1">
      <c r="A34" s="7" t="s">
        <v>4</v>
      </c>
      <c r="B34" s="7" t="s">
        <v>5</v>
      </c>
      <c r="C34" s="188" t="s">
        <v>484</v>
      </c>
      <c r="D34" s="188" t="s">
        <v>476</v>
      </c>
      <c r="E34" s="188" t="s">
        <v>466</v>
      </c>
      <c r="F34" s="188" t="s">
        <v>452</v>
      </c>
      <c r="G34" s="188" t="s">
        <v>435</v>
      </c>
      <c r="H34" s="188" t="s">
        <v>431</v>
      </c>
      <c r="I34" s="188" t="s">
        <v>424</v>
      </c>
      <c r="J34" s="188" t="s">
        <v>425</v>
      </c>
      <c r="K34" s="188" t="s">
        <v>426</v>
      </c>
      <c r="L34" s="188" t="s">
        <v>427</v>
      </c>
      <c r="M34" s="188" t="s">
        <v>428</v>
      </c>
      <c r="N34" s="188" t="s">
        <v>429</v>
      </c>
      <c r="O34" s="188" t="s">
        <v>430</v>
      </c>
    </row>
    <row r="35" spans="1:15">
      <c r="A35" s="28"/>
      <c r="B35" s="149"/>
      <c r="C35" s="141"/>
      <c r="D35" s="141"/>
      <c r="E35" s="141"/>
      <c r="F35" s="141"/>
      <c r="G35" s="141"/>
      <c r="H35" s="141"/>
      <c r="I35" s="141"/>
      <c r="J35" s="141"/>
      <c r="K35" s="141"/>
      <c r="L35" s="141"/>
      <c r="M35" s="141"/>
      <c r="N35" s="141"/>
      <c r="O35" s="141"/>
    </row>
    <row r="36" spans="1:15">
      <c r="A36" s="110" t="s">
        <v>12</v>
      </c>
      <c r="B36" s="54" t="s">
        <v>13</v>
      </c>
      <c r="C36" s="142">
        <v>652353</v>
      </c>
      <c r="D36" s="142">
        <v>654935</v>
      </c>
      <c r="E36" s="142">
        <v>659021</v>
      </c>
      <c r="F36" s="142">
        <v>648069</v>
      </c>
      <c r="G36" s="142">
        <f>G6</f>
        <v>622538</v>
      </c>
      <c r="H36" s="142">
        <v>603055</v>
      </c>
      <c r="I36" s="142">
        <v>565122</v>
      </c>
      <c r="J36" s="142">
        <v>498964</v>
      </c>
      <c r="K36" s="142">
        <v>402617</v>
      </c>
      <c r="L36" s="142">
        <v>454484</v>
      </c>
      <c r="M36" s="142">
        <v>476437</v>
      </c>
      <c r="N36" s="142">
        <v>438336</v>
      </c>
      <c r="O36" s="142">
        <v>425840</v>
      </c>
    </row>
    <row r="37" spans="1:15">
      <c r="A37" s="110" t="s">
        <v>14</v>
      </c>
      <c r="B37" s="54" t="s">
        <v>15</v>
      </c>
      <c r="C37" s="150">
        <v>-185538</v>
      </c>
      <c r="D37" s="150">
        <v>-191911</v>
      </c>
      <c r="E37" s="150">
        <v>-191832</v>
      </c>
      <c r="F37" s="150">
        <v>-187551</v>
      </c>
      <c r="G37" s="150">
        <f t="shared" ref="G37" si="11">+G7</f>
        <v>-187117</v>
      </c>
      <c r="H37" s="150">
        <v>-176796</v>
      </c>
      <c r="I37" s="150">
        <v>-159455</v>
      </c>
      <c r="J37" s="143">
        <v>-161929</v>
      </c>
      <c r="K37" s="143">
        <v>-148931</v>
      </c>
      <c r="L37" s="143">
        <v>-179087</v>
      </c>
      <c r="M37" s="143">
        <v>-180375</v>
      </c>
      <c r="N37" s="143">
        <v>-162091</v>
      </c>
      <c r="O37" s="143">
        <v>-155260</v>
      </c>
    </row>
    <row r="38" spans="1:15">
      <c r="A38" s="144" t="s">
        <v>16</v>
      </c>
      <c r="B38" s="58" t="s">
        <v>17</v>
      </c>
      <c r="C38" s="145">
        <v>466815</v>
      </c>
      <c r="D38" s="145">
        <v>463024</v>
      </c>
      <c r="E38" s="145">
        <f>SUM(E36:E37)</f>
        <v>467189</v>
      </c>
      <c r="F38" s="145">
        <f>SUM(F36:F37)</f>
        <v>460518</v>
      </c>
      <c r="G38" s="145">
        <f>G36+G37</f>
        <v>435421</v>
      </c>
      <c r="H38" s="145">
        <f>H36+H37</f>
        <v>426259</v>
      </c>
      <c r="I38" s="145">
        <f t="shared" ref="I38:O38" si="12">I36+I37</f>
        <v>405667</v>
      </c>
      <c r="J38" s="145">
        <f t="shared" si="12"/>
        <v>337035</v>
      </c>
      <c r="K38" s="145">
        <f t="shared" si="12"/>
        <v>253686</v>
      </c>
      <c r="L38" s="145">
        <f t="shared" si="12"/>
        <v>275397</v>
      </c>
      <c r="M38" s="145">
        <f t="shared" si="12"/>
        <v>296062</v>
      </c>
      <c r="N38" s="145">
        <f t="shared" si="12"/>
        <v>276245</v>
      </c>
      <c r="O38" s="145">
        <f t="shared" si="12"/>
        <v>270580</v>
      </c>
    </row>
    <row r="39" spans="1:15">
      <c r="A39" s="110"/>
      <c r="B39" s="54"/>
      <c r="C39" s="142"/>
      <c r="D39" s="142"/>
      <c r="E39" s="142"/>
      <c r="F39" s="142"/>
      <c r="G39" s="142"/>
      <c r="H39" s="142"/>
      <c r="I39" s="142"/>
      <c r="J39" s="142"/>
      <c r="K39" s="142"/>
      <c r="L39" s="142"/>
      <c r="M39" s="142"/>
      <c r="N39" s="142"/>
      <c r="O39" s="142"/>
    </row>
    <row r="40" spans="1:15">
      <c r="A40" s="110" t="s">
        <v>18</v>
      </c>
      <c r="B40" s="54" t="s">
        <v>19</v>
      </c>
      <c r="C40" s="142">
        <v>151883</v>
      </c>
      <c r="D40" s="142">
        <v>154226</v>
      </c>
      <c r="E40" s="142">
        <v>160113</v>
      </c>
      <c r="F40" s="142">
        <v>147120</v>
      </c>
      <c r="G40" s="142">
        <v>146553</v>
      </c>
      <c r="H40" s="142">
        <v>145656</v>
      </c>
      <c r="I40" s="142">
        <v>138312</v>
      </c>
      <c r="J40" s="142">
        <v>127610</v>
      </c>
      <c r="K40" s="142">
        <v>82267</v>
      </c>
      <c r="L40" s="142">
        <v>87886</v>
      </c>
      <c r="M40" s="142">
        <v>92769</v>
      </c>
      <c r="N40" s="142">
        <v>92295</v>
      </c>
      <c r="O40" s="142">
        <v>84293</v>
      </c>
    </row>
    <row r="41" spans="1:15">
      <c r="A41" s="110" t="s">
        <v>20</v>
      </c>
      <c r="B41" s="54" t="s">
        <v>21</v>
      </c>
      <c r="C41" s="143">
        <v>-24058</v>
      </c>
      <c r="D41" s="143">
        <v>-36586</v>
      </c>
      <c r="E41" s="143">
        <v>-29460</v>
      </c>
      <c r="F41" s="143">
        <v>-25230</v>
      </c>
      <c r="G41" s="143">
        <v>-23516</v>
      </c>
      <c r="H41" s="143">
        <v>-24540</v>
      </c>
      <c r="I41" s="143">
        <v>-19335</v>
      </c>
      <c r="J41" s="143">
        <v>-16863</v>
      </c>
      <c r="K41" s="143">
        <v>-10405</v>
      </c>
      <c r="L41" s="143">
        <v>-11544</v>
      </c>
      <c r="M41" s="143">
        <v>-12401</v>
      </c>
      <c r="N41" s="143">
        <v>-11058</v>
      </c>
      <c r="O41" s="143">
        <v>-11741</v>
      </c>
    </row>
    <row r="42" spans="1:15">
      <c r="A42" s="144" t="s">
        <v>22</v>
      </c>
      <c r="B42" s="58" t="s">
        <v>23</v>
      </c>
      <c r="C42" s="145">
        <v>127825</v>
      </c>
      <c r="D42" s="145">
        <v>117640</v>
      </c>
      <c r="E42" s="145">
        <f>SUM(E40:E41)</f>
        <v>130653</v>
      </c>
      <c r="F42" s="145">
        <f>SUM(F40:F41)</f>
        <v>121890</v>
      </c>
      <c r="G42" s="145">
        <f>G40+G41</f>
        <v>123037</v>
      </c>
      <c r="H42" s="145">
        <f t="shared" ref="H42:O42" si="13">H40+H41</f>
        <v>121116</v>
      </c>
      <c r="I42" s="145">
        <f t="shared" si="13"/>
        <v>118977</v>
      </c>
      <c r="J42" s="145">
        <f t="shared" si="13"/>
        <v>110747</v>
      </c>
      <c r="K42" s="145">
        <f t="shared" si="13"/>
        <v>71862</v>
      </c>
      <c r="L42" s="145">
        <f t="shared" si="13"/>
        <v>76342</v>
      </c>
      <c r="M42" s="145">
        <f t="shared" si="13"/>
        <v>80368</v>
      </c>
      <c r="N42" s="145">
        <f t="shared" si="13"/>
        <v>81237</v>
      </c>
      <c r="O42" s="145">
        <f t="shared" si="13"/>
        <v>72552</v>
      </c>
    </row>
    <row r="43" spans="1:15">
      <c r="A43" s="110"/>
      <c r="B43" s="54"/>
      <c r="C43" s="142"/>
      <c r="D43" s="142"/>
      <c r="E43" s="142"/>
      <c r="F43" s="142"/>
      <c r="G43" s="142"/>
      <c r="H43" s="142"/>
      <c r="I43" s="142"/>
      <c r="J43" s="142"/>
      <c r="K43" s="142"/>
      <c r="L43" s="142"/>
      <c r="M43" s="142"/>
      <c r="N43" s="142"/>
      <c r="O43" s="142"/>
    </row>
    <row r="44" spans="1:15">
      <c r="A44" s="110" t="s">
        <v>24</v>
      </c>
      <c r="B44" s="54" t="s">
        <v>25</v>
      </c>
      <c r="C44" s="142">
        <v>23</v>
      </c>
      <c r="D44" s="142">
        <v>24</v>
      </c>
      <c r="E44" s="142">
        <v>19</v>
      </c>
      <c r="F44" s="142">
        <v>5758</v>
      </c>
      <c r="G44" s="142">
        <v>0</v>
      </c>
      <c r="H44" s="142">
        <v>0</v>
      </c>
      <c r="I44" s="142">
        <v>-836</v>
      </c>
      <c r="J44" s="142">
        <v>5230</v>
      </c>
      <c r="K44" s="142">
        <v>0</v>
      </c>
      <c r="L44" s="142">
        <v>1</v>
      </c>
      <c r="M44" s="142">
        <v>0</v>
      </c>
      <c r="N44" s="142">
        <v>3302</v>
      </c>
      <c r="O44" s="142">
        <v>0</v>
      </c>
    </row>
    <row r="45" spans="1:15">
      <c r="A45" s="110" t="s">
        <v>26</v>
      </c>
      <c r="B45" s="54" t="s">
        <v>27</v>
      </c>
      <c r="C45" s="137">
        <v>65661</v>
      </c>
      <c r="D45" s="137">
        <v>77539</v>
      </c>
      <c r="E45" s="137">
        <v>67797</v>
      </c>
      <c r="F45" s="137">
        <v>57820</v>
      </c>
      <c r="G45" s="137">
        <v>52035</v>
      </c>
      <c r="H45" s="137">
        <v>62355</v>
      </c>
      <c r="I45" s="137">
        <v>53242</v>
      </c>
      <c r="J45" s="142">
        <v>47809</v>
      </c>
      <c r="K45" s="142">
        <v>20055</v>
      </c>
      <c r="L45" s="142">
        <v>20332</v>
      </c>
      <c r="M45" s="142">
        <v>18517</v>
      </c>
      <c r="N45" s="142">
        <v>11153</v>
      </c>
      <c r="O45" s="142">
        <v>13721</v>
      </c>
    </row>
    <row r="46" spans="1:15">
      <c r="A46" s="110" t="s">
        <v>28</v>
      </c>
      <c r="B46" s="54" t="s">
        <v>29</v>
      </c>
      <c r="C46" s="137">
        <v>984</v>
      </c>
      <c r="D46" s="137">
        <v>3762</v>
      </c>
      <c r="E46" s="137">
        <v>4</v>
      </c>
      <c r="F46" s="137">
        <v>41959</v>
      </c>
      <c r="G46" s="137">
        <v>474</v>
      </c>
      <c r="H46" s="137">
        <v>12447</v>
      </c>
      <c r="I46" s="137">
        <v>105</v>
      </c>
      <c r="J46" s="142">
        <v>12167</v>
      </c>
      <c r="K46" s="142">
        <v>23033</v>
      </c>
      <c r="L46" s="142">
        <v>19076</v>
      </c>
      <c r="M46" s="142">
        <v>-87</v>
      </c>
      <c r="N46" s="142">
        <v>2307</v>
      </c>
      <c r="O46" s="142">
        <v>3169</v>
      </c>
    </row>
    <row r="47" spans="1:15">
      <c r="A47" s="110" t="s">
        <v>56</v>
      </c>
      <c r="B47" s="54" t="s">
        <v>31</v>
      </c>
      <c r="C47" s="137">
        <v>821</v>
      </c>
      <c r="D47" s="137">
        <v>-333</v>
      </c>
      <c r="E47" s="137">
        <v>116</v>
      </c>
      <c r="F47" s="137">
        <v>-221</v>
      </c>
      <c r="G47" s="137">
        <v>361</v>
      </c>
      <c r="H47" s="137">
        <v>0</v>
      </c>
      <c r="I47" s="137">
        <v>0</v>
      </c>
      <c r="J47" s="142">
        <v>0</v>
      </c>
      <c r="K47" s="142">
        <v>0</v>
      </c>
      <c r="L47" s="142">
        <v>0</v>
      </c>
      <c r="M47" s="142">
        <v>0</v>
      </c>
      <c r="N47" s="142">
        <v>-21</v>
      </c>
      <c r="O47" s="142">
        <v>-135</v>
      </c>
    </row>
    <row r="48" spans="1:15">
      <c r="A48" s="110" t="s">
        <v>32</v>
      </c>
      <c r="B48" s="54" t="s">
        <v>33</v>
      </c>
      <c r="C48" s="137">
        <v>23797</v>
      </c>
      <c r="D48" s="137">
        <v>24914</v>
      </c>
      <c r="E48" s="137">
        <v>21630</v>
      </c>
      <c r="F48" s="137">
        <v>52707</v>
      </c>
      <c r="G48" s="137">
        <v>31073</v>
      </c>
      <c r="H48" s="137">
        <v>22494</v>
      </c>
      <c r="I48" s="137">
        <v>21402</v>
      </c>
      <c r="J48" s="151">
        <v>10558</v>
      </c>
      <c r="K48" s="142">
        <v>6357</v>
      </c>
      <c r="L48" s="142">
        <v>9768</v>
      </c>
      <c r="M48" s="142">
        <v>11779</v>
      </c>
      <c r="N48" s="142">
        <v>10758</v>
      </c>
      <c r="O48" s="142">
        <v>5632</v>
      </c>
    </row>
    <row r="49" spans="1:15" ht="25.5">
      <c r="A49" s="110" t="s">
        <v>34</v>
      </c>
      <c r="B49" s="54" t="s">
        <v>57</v>
      </c>
      <c r="C49" s="137">
        <v>-85999</v>
      </c>
      <c r="D49" s="137">
        <v>-117146</v>
      </c>
      <c r="E49" s="137">
        <v>-115922</v>
      </c>
      <c r="F49" s="137">
        <v>-88533</v>
      </c>
      <c r="G49" s="137">
        <v>-77282</v>
      </c>
      <c r="H49" s="137">
        <v>-75904</v>
      </c>
      <c r="I49" s="137">
        <v>-92533</v>
      </c>
      <c r="J49" s="152">
        <v>-78680</v>
      </c>
      <c r="K49" s="142">
        <v>-54759</v>
      </c>
      <c r="L49" s="142">
        <v>-155583</v>
      </c>
      <c r="M49" s="142">
        <v>-44230</v>
      </c>
      <c r="N49" s="142">
        <v>-53377</v>
      </c>
      <c r="O49" s="142">
        <v>-57776</v>
      </c>
    </row>
    <row r="50" spans="1:15">
      <c r="A50" s="110" t="s">
        <v>36</v>
      </c>
      <c r="B50" s="54" t="s">
        <v>37</v>
      </c>
      <c r="C50" s="137">
        <v>-388959</v>
      </c>
      <c r="D50" s="137">
        <v>-409465</v>
      </c>
      <c r="E50" s="137">
        <v>-408780</v>
      </c>
      <c r="F50" s="137">
        <v>-445891</v>
      </c>
      <c r="G50" s="137">
        <v>-410220</v>
      </c>
      <c r="H50" s="137">
        <v>-547118</v>
      </c>
      <c r="I50" s="137">
        <v>-389392</v>
      </c>
      <c r="J50" s="151">
        <v>-372971</v>
      </c>
      <c r="K50" s="142">
        <v>-259802</v>
      </c>
      <c r="L50" s="142">
        <v>-249811</v>
      </c>
      <c r="M50" s="142">
        <v>-235847</v>
      </c>
      <c r="N50" s="142">
        <v>-220858</v>
      </c>
      <c r="O50" s="142">
        <v>-224009</v>
      </c>
    </row>
    <row r="51" spans="1:15">
      <c r="A51" s="110" t="s">
        <v>58</v>
      </c>
      <c r="B51" s="54" t="s">
        <v>39</v>
      </c>
      <c r="C51" s="137">
        <v>-47891</v>
      </c>
      <c r="D51" s="137">
        <v>-57768</v>
      </c>
      <c r="E51" s="137">
        <v>-52443</v>
      </c>
      <c r="F51" s="137">
        <v>-53299</v>
      </c>
      <c r="G51" s="137">
        <v>-43087</v>
      </c>
      <c r="H51" s="137">
        <v>-43624</v>
      </c>
      <c r="I51" s="137">
        <v>-41722</v>
      </c>
      <c r="J51" s="151">
        <v>-35794</v>
      </c>
      <c r="K51" s="142">
        <v>-27317</v>
      </c>
      <c r="L51" s="142">
        <v>-26791</v>
      </c>
      <c r="M51" s="142">
        <v>-24369</v>
      </c>
      <c r="N51" s="142">
        <v>-25227</v>
      </c>
      <c r="O51" s="142">
        <v>-24608</v>
      </c>
    </row>
    <row r="52" spans="1:15">
      <c r="A52" s="110" t="s">
        <v>40</v>
      </c>
      <c r="B52" s="54" t="s">
        <v>41</v>
      </c>
      <c r="C52" s="153">
        <v>-31547</v>
      </c>
      <c r="D52" s="153">
        <v>-33639</v>
      </c>
      <c r="E52" s="153">
        <v>-23443</v>
      </c>
      <c r="F52" s="153">
        <v>-36749</v>
      </c>
      <c r="G52" s="153">
        <v>-22760</v>
      </c>
      <c r="H52" s="153">
        <v>-30091</v>
      </c>
      <c r="I52" s="153">
        <v>-18681</v>
      </c>
      <c r="J52" s="154">
        <v>-32161</v>
      </c>
      <c r="K52" s="146">
        <v>-11526</v>
      </c>
      <c r="L52" s="146">
        <v>-15290</v>
      </c>
      <c r="M52" s="146">
        <v>-11281</v>
      </c>
      <c r="N52" s="146">
        <v>-5506</v>
      </c>
      <c r="O52" s="146">
        <v>-5316</v>
      </c>
    </row>
    <row r="53" spans="1:15">
      <c r="A53" s="144" t="s">
        <v>42</v>
      </c>
      <c r="B53" s="58" t="s">
        <v>43</v>
      </c>
      <c r="C53" s="145">
        <v>131530</v>
      </c>
      <c r="D53" s="145">
        <v>68552</v>
      </c>
      <c r="E53" s="145">
        <f>SUM(E44:E52)+E42+E38</f>
        <v>86820</v>
      </c>
      <c r="F53" s="145">
        <f>SUM(F44:F52)+F42+F38</f>
        <v>115959</v>
      </c>
      <c r="G53" s="145">
        <f>G38+G42+G45+G44+G46+G47+G48+G49+G50+G51+G52</f>
        <v>89052</v>
      </c>
      <c r="H53" s="145">
        <f>H38+H42+H45+H44+H46+H47+H48+H49+H50+H51+H52</f>
        <v>-52066</v>
      </c>
      <c r="I53" s="145">
        <f t="shared" ref="I53:O53" si="14">I38+I42+I45+I44+I46+I47+I48+I49+I50+I51+I52</f>
        <v>56229</v>
      </c>
      <c r="J53" s="145">
        <f t="shared" si="14"/>
        <v>3940</v>
      </c>
      <c r="K53" s="145">
        <f t="shared" si="14"/>
        <v>21589</v>
      </c>
      <c r="L53" s="145">
        <f t="shared" si="14"/>
        <v>-46559</v>
      </c>
      <c r="M53" s="145">
        <f t="shared" si="14"/>
        <v>90912</v>
      </c>
      <c r="N53" s="145">
        <f t="shared" si="14"/>
        <v>80013</v>
      </c>
      <c r="O53" s="145">
        <f t="shared" si="14"/>
        <v>53810</v>
      </c>
    </row>
    <row r="54" spans="1:15">
      <c r="A54" s="110" t="s">
        <v>433</v>
      </c>
      <c r="B54" s="54" t="s">
        <v>434</v>
      </c>
      <c r="C54" s="142">
        <v>-52075</v>
      </c>
      <c r="D54" s="142">
        <v>-52128</v>
      </c>
      <c r="E54" s="142">
        <v>-51203</v>
      </c>
      <c r="F54" s="142">
        <v>-50810</v>
      </c>
      <c r="G54" s="142">
        <v>-31735</v>
      </c>
      <c r="H54" s="142">
        <v>0</v>
      </c>
      <c r="I54" s="142">
        <v>0</v>
      </c>
      <c r="J54" s="142">
        <v>0</v>
      </c>
      <c r="K54" s="142">
        <v>0</v>
      </c>
      <c r="L54" s="142">
        <v>0</v>
      </c>
      <c r="M54" s="142">
        <v>0</v>
      </c>
      <c r="N54" s="142">
        <v>0</v>
      </c>
      <c r="O54" s="142">
        <v>0</v>
      </c>
    </row>
    <row r="55" spans="1:15">
      <c r="A55" s="110" t="s">
        <v>44</v>
      </c>
      <c r="B55" s="54" t="s">
        <v>45</v>
      </c>
      <c r="C55" s="142">
        <v>0</v>
      </c>
      <c r="D55" s="142">
        <v>0</v>
      </c>
      <c r="E55" s="142">
        <v>0</v>
      </c>
      <c r="F55" s="142">
        <v>0</v>
      </c>
      <c r="G55" s="142">
        <v>0</v>
      </c>
      <c r="H55" s="142">
        <v>0</v>
      </c>
      <c r="I55" s="142">
        <v>0</v>
      </c>
      <c r="J55" s="142">
        <v>0</v>
      </c>
      <c r="K55" s="142">
        <v>0</v>
      </c>
      <c r="L55" s="142">
        <v>0</v>
      </c>
      <c r="M55" s="142">
        <f>+M25-N25</f>
        <v>-2096</v>
      </c>
      <c r="N55" s="142">
        <f>+N25-O25</f>
        <v>842</v>
      </c>
      <c r="O55" s="142">
        <f>+O25</f>
        <v>1254</v>
      </c>
    </row>
    <row r="56" spans="1:15">
      <c r="A56" s="190" t="s">
        <v>46</v>
      </c>
      <c r="B56" s="191" t="s">
        <v>47</v>
      </c>
      <c r="C56" s="192">
        <v>79455</v>
      </c>
      <c r="D56" s="192">
        <v>16424</v>
      </c>
      <c r="E56" s="192">
        <f>E54+E53</f>
        <v>35617</v>
      </c>
      <c r="F56" s="192">
        <f>F54+F53</f>
        <v>65149</v>
      </c>
      <c r="G56" s="192">
        <f t="shared" ref="G56:L56" si="15">G53+G54</f>
        <v>57317</v>
      </c>
      <c r="H56" s="192">
        <f t="shared" si="15"/>
        <v>-52066</v>
      </c>
      <c r="I56" s="192">
        <f t="shared" si="15"/>
        <v>56229</v>
      </c>
      <c r="J56" s="192">
        <f t="shared" si="15"/>
        <v>3940</v>
      </c>
      <c r="K56" s="192">
        <f t="shared" si="15"/>
        <v>21589</v>
      </c>
      <c r="L56" s="192">
        <f t="shared" si="15"/>
        <v>-46559</v>
      </c>
      <c r="M56" s="192">
        <f>M53+M54+M55</f>
        <v>88816</v>
      </c>
      <c r="N56" s="192">
        <f>N53+N54+N55</f>
        <v>80855</v>
      </c>
      <c r="O56" s="192">
        <f>O53+O54+O55</f>
        <v>55064</v>
      </c>
    </row>
    <row r="57" spans="1:15" ht="15" thickBot="1">
      <c r="A57" s="110" t="s">
        <v>48</v>
      </c>
      <c r="B57" s="54" t="s">
        <v>49</v>
      </c>
      <c r="C57" s="147">
        <v>-39892</v>
      </c>
      <c r="D57" s="147">
        <v>-14420</v>
      </c>
      <c r="E57" s="147">
        <v>-25399</v>
      </c>
      <c r="F57" s="147">
        <v>-31776</v>
      </c>
      <c r="G57" s="147">
        <v>-26052</v>
      </c>
      <c r="H57" s="147">
        <v>7140</v>
      </c>
      <c r="I57" s="147">
        <v>-15813</v>
      </c>
      <c r="J57" s="147">
        <v>-653</v>
      </c>
      <c r="K57" s="147">
        <v>-7073</v>
      </c>
      <c r="L57" s="147">
        <v>7326</v>
      </c>
      <c r="M57" s="147">
        <v>-20050</v>
      </c>
      <c r="N57" s="147">
        <v>-16995</v>
      </c>
      <c r="O57" s="147">
        <v>-10426</v>
      </c>
    </row>
    <row r="58" spans="1:15" ht="15" thickTop="1">
      <c r="A58" s="190" t="s">
        <v>50</v>
      </c>
      <c r="B58" s="191" t="s">
        <v>51</v>
      </c>
      <c r="C58" s="192">
        <v>39563</v>
      </c>
      <c r="D58" s="192">
        <v>2004</v>
      </c>
      <c r="E58" s="192">
        <f>SUM(E56:E57)</f>
        <v>10218</v>
      </c>
      <c r="F58" s="192">
        <f>SUM(F56:F57)</f>
        <v>33373</v>
      </c>
      <c r="G58" s="192">
        <v>31265</v>
      </c>
      <c r="H58" s="192">
        <f>H56+H57</f>
        <v>-44926</v>
      </c>
      <c r="I58" s="192">
        <f t="shared" ref="I58:O58" si="16">I56+I57</f>
        <v>40416</v>
      </c>
      <c r="J58" s="192">
        <f t="shared" si="16"/>
        <v>3287</v>
      </c>
      <c r="K58" s="192">
        <f t="shared" si="16"/>
        <v>14516</v>
      </c>
      <c r="L58" s="192">
        <f t="shared" si="16"/>
        <v>-39233</v>
      </c>
      <c r="M58" s="192">
        <f t="shared" si="16"/>
        <v>68766</v>
      </c>
      <c r="N58" s="192">
        <f t="shared" si="16"/>
        <v>63860</v>
      </c>
      <c r="O58" s="192">
        <f t="shared" si="16"/>
        <v>44638</v>
      </c>
    </row>
    <row r="59" spans="1:15">
      <c r="A59" s="148" t="s">
        <v>52</v>
      </c>
      <c r="B59" s="54" t="s">
        <v>53</v>
      </c>
      <c r="C59" s="142">
        <v>39563</v>
      </c>
      <c r="D59" s="142">
        <v>2004</v>
      </c>
      <c r="E59" s="142">
        <v>10218</v>
      </c>
      <c r="F59" s="142">
        <v>33373</v>
      </c>
      <c r="G59" s="142">
        <v>31265</v>
      </c>
      <c r="H59" s="142">
        <v>-44926</v>
      </c>
      <c r="I59" s="142">
        <v>40416</v>
      </c>
      <c r="J59" s="142">
        <v>3287</v>
      </c>
      <c r="K59" s="142">
        <v>14516</v>
      </c>
      <c r="L59" s="142">
        <v>-39233</v>
      </c>
      <c r="M59" s="142">
        <v>68766</v>
      </c>
      <c r="N59" s="142">
        <v>63860</v>
      </c>
      <c r="O59" s="142">
        <v>44638</v>
      </c>
    </row>
    <row r="60" spans="1:15" ht="25.5">
      <c r="A60" s="144" t="s">
        <v>404</v>
      </c>
      <c r="B60" s="58" t="s">
        <v>403</v>
      </c>
      <c r="C60" s="199">
        <v>0.47</v>
      </c>
      <c r="D60" s="199">
        <v>2.0000000000000018E-2</v>
      </c>
      <c r="E60" s="199">
        <v>0.12</v>
      </c>
      <c r="F60" s="199">
        <v>0.4</v>
      </c>
      <c r="G60" s="199">
        <v>0.37</v>
      </c>
      <c r="H60" s="199">
        <v>-0.63000000000000012</v>
      </c>
      <c r="I60" s="193">
        <v>0.48</v>
      </c>
      <c r="J60" s="193">
        <v>0.04</v>
      </c>
      <c r="K60" s="193">
        <v>0.26</v>
      </c>
      <c r="L60" s="193">
        <v>-0.69885756658269138</v>
      </c>
      <c r="M60" s="193">
        <v>1.22</v>
      </c>
      <c r="N60" s="193">
        <v>1.23</v>
      </c>
      <c r="O60" s="193">
        <v>0.87</v>
      </c>
    </row>
    <row r="67" spans="1:14" ht="15">
      <c r="A67"/>
      <c r="B67"/>
      <c r="C67"/>
      <c r="D67"/>
      <c r="E67"/>
      <c r="F67"/>
      <c r="G67"/>
      <c r="H67"/>
      <c r="I67"/>
      <c r="J67"/>
      <c r="K67"/>
      <c r="L67"/>
      <c r="M67"/>
      <c r="N67"/>
    </row>
    <row r="68" spans="1:14" ht="15">
      <c r="A68"/>
      <c r="B68"/>
      <c r="C68"/>
      <c r="D68"/>
      <c r="E68"/>
      <c r="F68"/>
      <c r="G68"/>
      <c r="H68"/>
      <c r="I68"/>
      <c r="J68"/>
      <c r="K68"/>
      <c r="L68"/>
      <c r="M68"/>
      <c r="N68"/>
    </row>
    <row r="69" spans="1:14" ht="15">
      <c r="A69"/>
      <c r="B69"/>
      <c r="C69"/>
      <c r="D69"/>
      <c r="E69"/>
      <c r="F69"/>
      <c r="G69"/>
      <c r="H69"/>
      <c r="I69"/>
      <c r="J69"/>
      <c r="K69"/>
      <c r="L69"/>
      <c r="M69"/>
      <c r="N69"/>
    </row>
    <row r="70" spans="1:14" ht="15">
      <c r="A70"/>
      <c r="B70"/>
      <c r="C70"/>
      <c r="D70"/>
      <c r="E70"/>
      <c r="F70"/>
      <c r="G70"/>
      <c r="H70"/>
      <c r="I70"/>
      <c r="J70"/>
      <c r="K70"/>
      <c r="L70"/>
      <c r="M70"/>
      <c r="N70"/>
    </row>
    <row r="71" spans="1:14" ht="15">
      <c r="A71"/>
      <c r="B71"/>
      <c r="C71"/>
      <c r="D71"/>
      <c r="E71"/>
      <c r="F71"/>
      <c r="G71"/>
      <c r="H71"/>
      <c r="I71"/>
      <c r="J71"/>
      <c r="K71"/>
      <c r="L71"/>
      <c r="M71"/>
      <c r="N71"/>
    </row>
    <row r="72" spans="1:14" ht="15">
      <c r="A72"/>
      <c r="B72"/>
      <c r="C72"/>
      <c r="D72"/>
      <c r="E72"/>
      <c r="F72"/>
      <c r="G72"/>
      <c r="H72"/>
      <c r="I72"/>
      <c r="J72"/>
      <c r="K72"/>
      <c r="L72"/>
      <c r="M72"/>
      <c r="N72"/>
    </row>
    <row r="73" spans="1:14" ht="15">
      <c r="A73"/>
      <c r="B73"/>
      <c r="C73"/>
      <c r="D73"/>
      <c r="E73"/>
      <c r="F73"/>
      <c r="G73"/>
      <c r="H73"/>
      <c r="I73"/>
      <c r="J73"/>
      <c r="K73"/>
      <c r="L73"/>
      <c r="M73"/>
      <c r="N73"/>
    </row>
    <row r="74" spans="1:14" ht="15">
      <c r="A74"/>
      <c r="B74"/>
      <c r="C74"/>
      <c r="D74"/>
      <c r="E74"/>
      <c r="F74"/>
      <c r="G74"/>
      <c r="H74"/>
      <c r="I74"/>
      <c r="J74"/>
      <c r="K74"/>
      <c r="L74"/>
      <c r="M74"/>
      <c r="N74"/>
    </row>
    <row r="75" spans="1:14" ht="15">
      <c r="A75"/>
      <c r="B75"/>
      <c r="C75"/>
      <c r="D75"/>
      <c r="E75"/>
      <c r="F75"/>
      <c r="G75"/>
      <c r="H75"/>
      <c r="I75"/>
      <c r="J75"/>
      <c r="K75"/>
      <c r="L75"/>
      <c r="M75"/>
      <c r="N75"/>
    </row>
    <row r="76" spans="1:14" ht="15">
      <c r="A76"/>
      <c r="B76"/>
      <c r="C76"/>
      <c r="D76"/>
      <c r="E76"/>
      <c r="F76"/>
      <c r="G76"/>
      <c r="H76"/>
      <c r="I76"/>
      <c r="J76"/>
      <c r="K76"/>
      <c r="L76"/>
      <c r="M76"/>
      <c r="N76"/>
    </row>
    <row r="77" spans="1:14" ht="15">
      <c r="A77"/>
      <c r="B77"/>
      <c r="C77"/>
      <c r="D77"/>
      <c r="E77"/>
      <c r="F77"/>
      <c r="G77"/>
      <c r="H77"/>
      <c r="I77"/>
      <c r="J77"/>
      <c r="K77"/>
      <c r="L77"/>
      <c r="M77"/>
      <c r="N77"/>
    </row>
    <row r="78" spans="1:14" ht="15">
      <c r="A78"/>
      <c r="B78"/>
      <c r="C78"/>
      <c r="D78"/>
      <c r="E78"/>
      <c r="F78"/>
      <c r="G78"/>
      <c r="H78"/>
      <c r="I78"/>
      <c r="J78"/>
      <c r="K78"/>
      <c r="L78"/>
      <c r="M78"/>
      <c r="N78"/>
    </row>
    <row r="79" spans="1:14" ht="15">
      <c r="A79"/>
      <c r="B79"/>
      <c r="C79"/>
      <c r="D79"/>
      <c r="E79"/>
      <c r="F79"/>
      <c r="G79"/>
      <c r="H79"/>
      <c r="I79"/>
      <c r="J79"/>
      <c r="K79"/>
      <c r="L79"/>
      <c r="M79"/>
      <c r="N79"/>
    </row>
    <row r="80" spans="1:14" ht="15">
      <c r="A80"/>
      <c r="B80"/>
      <c r="C80"/>
      <c r="D80"/>
      <c r="E80"/>
      <c r="F80"/>
      <c r="G80"/>
      <c r="H80"/>
      <c r="I80"/>
      <c r="J80"/>
      <c r="K80"/>
      <c r="L80"/>
      <c r="M80"/>
      <c r="N80"/>
    </row>
    <row r="81" spans="1:14" ht="15">
      <c r="A81"/>
      <c r="B81"/>
      <c r="C81"/>
      <c r="D81"/>
      <c r="E81"/>
      <c r="F81"/>
      <c r="G81"/>
      <c r="H81"/>
      <c r="I81"/>
      <c r="J81"/>
      <c r="K81"/>
      <c r="L81"/>
      <c r="M81"/>
      <c r="N81"/>
    </row>
    <row r="82" spans="1:14" ht="15">
      <c r="A82"/>
      <c r="B82"/>
      <c r="C82"/>
      <c r="D82"/>
      <c r="E82"/>
      <c r="F82"/>
      <c r="G82"/>
      <c r="H82"/>
      <c r="I82"/>
      <c r="J82"/>
      <c r="K82"/>
      <c r="L82"/>
      <c r="M82"/>
      <c r="N82"/>
    </row>
    <row r="83" spans="1:14" ht="15">
      <c r="A83"/>
      <c r="B83"/>
      <c r="C83"/>
      <c r="D83"/>
      <c r="E83"/>
      <c r="F83"/>
      <c r="G83"/>
      <c r="H83"/>
      <c r="I83"/>
      <c r="J83"/>
      <c r="K83"/>
      <c r="L83"/>
      <c r="M83"/>
      <c r="N83"/>
    </row>
    <row r="84" spans="1:14" ht="15">
      <c r="A84"/>
      <c r="B84"/>
      <c r="C84"/>
      <c r="D84"/>
      <c r="E84"/>
      <c r="F84"/>
      <c r="G84"/>
      <c r="H84"/>
      <c r="I84"/>
      <c r="J84"/>
      <c r="K84"/>
      <c r="L84"/>
      <c r="M84"/>
      <c r="N84"/>
    </row>
    <row r="85" spans="1:14" ht="15">
      <c r="A85"/>
      <c r="B85"/>
      <c r="C85"/>
      <c r="D85"/>
      <c r="E85"/>
      <c r="F85"/>
      <c r="G85"/>
      <c r="H85"/>
      <c r="I85"/>
      <c r="J85"/>
      <c r="K85"/>
      <c r="L85"/>
      <c r="M85"/>
      <c r="N85"/>
    </row>
    <row r="86" spans="1:14" ht="15">
      <c r="A86"/>
      <c r="B86"/>
      <c r="C86"/>
      <c r="D86"/>
      <c r="E86"/>
      <c r="F86"/>
      <c r="G86"/>
      <c r="H86"/>
      <c r="I86"/>
      <c r="J86"/>
      <c r="K86"/>
      <c r="L86"/>
      <c r="M86"/>
      <c r="N86"/>
    </row>
    <row r="87" spans="1:14" ht="15">
      <c r="A87"/>
      <c r="B87"/>
      <c r="C87"/>
      <c r="D87"/>
      <c r="E87"/>
      <c r="F87"/>
      <c r="G87"/>
      <c r="H87"/>
      <c r="I87"/>
      <c r="J87"/>
      <c r="K87"/>
      <c r="L87"/>
      <c r="M87"/>
      <c r="N87"/>
    </row>
    <row r="88" spans="1:14" ht="15">
      <c r="A88"/>
      <c r="B88"/>
      <c r="C88"/>
      <c r="D88"/>
      <c r="E88"/>
      <c r="F88"/>
      <c r="G88"/>
      <c r="H88"/>
      <c r="I88"/>
      <c r="J88"/>
      <c r="K88"/>
      <c r="L88"/>
      <c r="M88"/>
      <c r="N88"/>
    </row>
    <row r="89" spans="1:14" ht="15">
      <c r="A89"/>
      <c r="B89"/>
      <c r="C89"/>
      <c r="D89"/>
      <c r="E89"/>
      <c r="F89"/>
      <c r="G89"/>
      <c r="H89"/>
      <c r="I89"/>
      <c r="J89"/>
      <c r="K89"/>
      <c r="L89"/>
      <c r="M89"/>
      <c r="N89"/>
    </row>
    <row r="90" spans="1:14" ht="15">
      <c r="A90"/>
      <c r="B90"/>
      <c r="C90"/>
      <c r="D90"/>
      <c r="E90"/>
      <c r="F90"/>
      <c r="G90"/>
      <c r="H90"/>
      <c r="I90"/>
      <c r="J90"/>
      <c r="K90"/>
      <c r="L90"/>
      <c r="M90"/>
      <c r="N90"/>
    </row>
    <row r="91" spans="1:14" ht="15">
      <c r="A91"/>
      <c r="B91"/>
      <c r="C91"/>
      <c r="D91"/>
      <c r="E91"/>
      <c r="F91"/>
      <c r="G91"/>
      <c r="H91"/>
      <c r="I91"/>
      <c r="J91"/>
      <c r="K91"/>
      <c r="L91"/>
      <c r="M91"/>
      <c r="N91"/>
    </row>
    <row r="92" spans="1:14" ht="15">
      <c r="A92"/>
      <c r="B92"/>
      <c r="C92"/>
      <c r="D92"/>
      <c r="E92"/>
      <c r="F92"/>
      <c r="G92"/>
      <c r="H92"/>
      <c r="I92"/>
      <c r="J92"/>
      <c r="K92"/>
      <c r="L92"/>
      <c r="M92"/>
      <c r="N92"/>
    </row>
    <row r="93" spans="1:14" ht="15">
      <c r="A93"/>
      <c r="B93"/>
      <c r="C93"/>
      <c r="D93"/>
      <c r="E93"/>
      <c r="F93"/>
      <c r="G93"/>
      <c r="H93"/>
      <c r="I93"/>
      <c r="J93"/>
      <c r="K93"/>
      <c r="L93"/>
      <c r="M93"/>
      <c r="N93"/>
    </row>
    <row r="94" spans="1:14" ht="15">
      <c r="A94"/>
      <c r="B94"/>
      <c r="C94"/>
      <c r="D94"/>
      <c r="E94"/>
      <c r="F94"/>
      <c r="G94"/>
      <c r="H94"/>
      <c r="I94"/>
      <c r="J94"/>
      <c r="K94"/>
      <c r="L94"/>
      <c r="M94"/>
      <c r="N94"/>
    </row>
    <row r="95" spans="1:14" ht="15">
      <c r="A95"/>
      <c r="B95"/>
      <c r="C95"/>
      <c r="D95"/>
      <c r="E95"/>
      <c r="F95"/>
      <c r="G95"/>
      <c r="H95"/>
      <c r="I95"/>
      <c r="J95"/>
      <c r="K95"/>
      <c r="L95"/>
      <c r="M95"/>
      <c r="N95"/>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5" orientation="landscape" r:id="rId1"/>
  <ignoredErrors>
    <ignoredError sqref="F8 F12 F23 F26 F28" formula="1"/>
    <ignoredError sqref="E5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6"/>
    <pageSetUpPr fitToPage="1"/>
  </sheetPr>
  <dimension ref="A1:V34"/>
  <sheetViews>
    <sheetView showGridLines="0" zoomScale="85" zoomScaleNormal="85" workbookViewId="0">
      <pane xSplit="2" topLeftCell="C1" activePane="topRight" state="frozen"/>
      <selection pane="topRight" activeCell="C3" sqref="C3"/>
    </sheetView>
  </sheetViews>
  <sheetFormatPr defaultColWidth="10.28515625" defaultRowHeight="14.25" outlineLevelCol="1"/>
  <cols>
    <col min="1" max="1" width="55.5703125" style="2" customWidth="1"/>
    <col min="2" max="2" width="52.7109375" style="2" customWidth="1" outlineLevel="1"/>
    <col min="3" max="15" width="12.140625" style="2" customWidth="1"/>
    <col min="16" max="16" width="11.28515625" style="2" bestFit="1" customWidth="1"/>
    <col min="17" max="17" width="11.28515625" style="2" customWidth="1"/>
    <col min="18" max="18" width="1.7109375" style="2" customWidth="1"/>
    <col min="19" max="19" width="11.140625" style="2" customWidth="1"/>
    <col min="20" max="20" width="11.28515625" style="2" customWidth="1"/>
    <col min="21" max="16384" width="10.28515625" style="2"/>
  </cols>
  <sheetData>
    <row r="1" spans="1:22" s="1" customFormat="1">
      <c r="A1" s="44" t="s">
        <v>0</v>
      </c>
      <c r="B1" s="44" t="s">
        <v>1</v>
      </c>
      <c r="C1" s="12"/>
      <c r="D1" s="12"/>
      <c r="E1" s="12"/>
      <c r="F1" s="12"/>
      <c r="G1" s="12"/>
      <c r="H1" s="12"/>
      <c r="I1" s="12"/>
      <c r="J1" s="12"/>
      <c r="K1" s="12"/>
      <c r="L1" s="12"/>
      <c r="M1" s="12"/>
      <c r="N1" s="12"/>
      <c r="O1" s="2"/>
      <c r="P1" s="2"/>
      <c r="Q1" s="2"/>
      <c r="R1" s="2"/>
      <c r="S1" s="2"/>
      <c r="T1" s="2"/>
      <c r="U1" s="2"/>
      <c r="V1" s="2"/>
    </row>
    <row r="2" spans="1:22">
      <c r="A2" s="12"/>
      <c r="B2" s="12"/>
      <c r="C2" s="12"/>
      <c r="D2" s="12"/>
      <c r="E2" s="12"/>
      <c r="F2" s="12"/>
      <c r="G2" s="12"/>
      <c r="H2" s="12"/>
      <c r="I2" s="12"/>
      <c r="J2" s="12"/>
      <c r="K2" s="12"/>
      <c r="L2" s="12"/>
      <c r="M2" s="12"/>
      <c r="N2" s="12"/>
    </row>
    <row r="3" spans="1:22">
      <c r="A3" s="13" t="s">
        <v>2</v>
      </c>
      <c r="B3" s="13" t="s">
        <v>3</v>
      </c>
      <c r="C3" s="13"/>
      <c r="D3" s="13"/>
      <c r="E3" s="13"/>
      <c r="F3" s="13"/>
      <c r="G3" s="13"/>
      <c r="H3" s="13"/>
      <c r="I3" s="13"/>
      <c r="J3" s="13"/>
      <c r="K3" s="13"/>
      <c r="L3" s="13"/>
      <c r="M3" s="13"/>
      <c r="N3" s="13"/>
      <c r="O3" s="13"/>
    </row>
    <row r="4" spans="1:22" ht="30" customHeight="1">
      <c r="A4" s="15" t="s">
        <v>59</v>
      </c>
      <c r="B4" s="15" t="s">
        <v>60</v>
      </c>
      <c r="C4" s="8" t="s">
        <v>483</v>
      </c>
      <c r="D4" s="8" t="s">
        <v>475</v>
      </c>
      <c r="E4" s="8" t="s">
        <v>465</v>
      </c>
      <c r="F4" s="8" t="s">
        <v>451</v>
      </c>
      <c r="G4" s="8" t="s">
        <v>432</v>
      </c>
      <c r="H4" s="8" t="s">
        <v>401</v>
      </c>
      <c r="I4" s="8" t="s">
        <v>386</v>
      </c>
      <c r="J4" s="8" t="s">
        <v>6</v>
      </c>
      <c r="K4" s="8" t="s">
        <v>7</v>
      </c>
      <c r="L4" s="8" t="s">
        <v>8</v>
      </c>
      <c r="M4" s="8" t="s">
        <v>9</v>
      </c>
      <c r="N4" s="8" t="s">
        <v>10</v>
      </c>
      <c r="O4" s="8" t="s">
        <v>11</v>
      </c>
    </row>
    <row r="5" spans="1:22">
      <c r="A5" s="18"/>
      <c r="B5" s="149"/>
      <c r="C5" s="3"/>
      <c r="D5" s="3"/>
      <c r="E5" s="3"/>
      <c r="F5" s="3"/>
      <c r="G5" s="3"/>
      <c r="H5" s="3"/>
      <c r="I5" s="3"/>
      <c r="J5" s="3"/>
      <c r="K5" s="3"/>
      <c r="L5" s="3"/>
      <c r="M5" s="3"/>
      <c r="N5" s="3"/>
      <c r="O5" s="3"/>
    </row>
    <row r="6" spans="1:22" ht="15" thickBot="1">
      <c r="A6" s="19" t="s">
        <v>61</v>
      </c>
      <c r="B6" s="58" t="s">
        <v>51</v>
      </c>
      <c r="C6" s="121">
        <v>39563</v>
      </c>
      <c r="D6" s="121">
        <v>76860</v>
      </c>
      <c r="E6" s="121">
        <v>74856</v>
      </c>
      <c r="F6" s="121">
        <v>64638</v>
      </c>
      <c r="G6" s="121">
        <v>31265</v>
      </c>
      <c r="H6" s="121">
        <v>13293</v>
      </c>
      <c r="I6" s="121">
        <v>58219</v>
      </c>
      <c r="J6" s="121">
        <v>17803</v>
      </c>
      <c r="K6" s="121">
        <v>14516</v>
      </c>
      <c r="L6" s="121">
        <v>138031</v>
      </c>
      <c r="M6" s="121">
        <v>177264</v>
      </c>
      <c r="N6" s="121">
        <v>108498</v>
      </c>
      <c r="O6" s="121">
        <v>44638</v>
      </c>
    </row>
    <row r="7" spans="1:22" ht="15" thickTop="1">
      <c r="A7" s="19" t="s">
        <v>62</v>
      </c>
      <c r="B7" s="58" t="s">
        <v>63</v>
      </c>
      <c r="C7" s="122"/>
      <c r="D7" s="122"/>
      <c r="E7" s="122"/>
      <c r="F7" s="122"/>
      <c r="G7" s="122"/>
      <c r="H7" s="122"/>
      <c r="I7" s="122"/>
      <c r="J7" s="122"/>
      <c r="K7" s="122"/>
      <c r="L7" s="122"/>
      <c r="M7" s="122"/>
      <c r="N7" s="122"/>
      <c r="O7" s="122"/>
    </row>
    <row r="8" spans="1:22" ht="22.5">
      <c r="A8" s="200" t="s">
        <v>64</v>
      </c>
      <c r="B8" s="201" t="s">
        <v>65</v>
      </c>
      <c r="C8" s="202">
        <v>74607</v>
      </c>
      <c r="D8" s="202">
        <v>-203094</v>
      </c>
      <c r="E8" s="202">
        <v>-24481</v>
      </c>
      <c r="F8" s="202">
        <f>F9+F10+F11</f>
        <v>-4749</v>
      </c>
      <c r="G8" s="202">
        <f>G9+G10+G11</f>
        <v>63304</v>
      </c>
      <c r="H8" s="202">
        <f>H9+H10+H11</f>
        <v>-64043</v>
      </c>
      <c r="I8" s="202">
        <f t="shared" ref="I8:O8" si="0">I9+I10+I11</f>
        <v>-90093</v>
      </c>
      <c r="J8" s="202">
        <f t="shared" si="0"/>
        <v>-117855</v>
      </c>
      <c r="K8" s="202">
        <f t="shared" si="0"/>
        <v>-2274</v>
      </c>
      <c r="L8" s="202">
        <f t="shared" si="0"/>
        <v>167795</v>
      </c>
      <c r="M8" s="202">
        <f t="shared" si="0"/>
        <v>141005</v>
      </c>
      <c r="N8" s="202">
        <f t="shared" si="0"/>
        <v>88268</v>
      </c>
      <c r="O8" s="202">
        <f t="shared" si="0"/>
        <v>-723</v>
      </c>
    </row>
    <row r="9" spans="1:22">
      <c r="A9" s="203" t="s">
        <v>66</v>
      </c>
      <c r="B9" s="172" t="s">
        <v>67</v>
      </c>
      <c r="C9" s="182">
        <v>92108</v>
      </c>
      <c r="D9" s="182">
        <v>-250823</v>
      </c>
      <c r="E9" s="182">
        <v>-30223</v>
      </c>
      <c r="F9" s="182">
        <v>-5862</v>
      </c>
      <c r="G9" s="182">
        <v>78155</v>
      </c>
      <c r="H9" s="182">
        <v>-79066</v>
      </c>
      <c r="I9" s="182">
        <v>-111226</v>
      </c>
      <c r="J9" s="182">
        <v>-145499</v>
      </c>
      <c r="K9" s="182">
        <v>-2807</v>
      </c>
      <c r="L9" s="182">
        <v>215554</v>
      </c>
      <c r="M9" s="182">
        <v>182480</v>
      </c>
      <c r="N9" s="182">
        <v>117373</v>
      </c>
      <c r="O9" s="182">
        <v>6380</v>
      </c>
    </row>
    <row r="10" spans="1:22" ht="25.5">
      <c r="A10" s="203" t="s">
        <v>68</v>
      </c>
      <c r="B10" s="172" t="s">
        <v>69</v>
      </c>
      <c r="C10" s="182"/>
      <c r="D10" s="182">
        <v>0</v>
      </c>
      <c r="E10" s="182">
        <v>0</v>
      </c>
      <c r="F10" s="182">
        <v>0</v>
      </c>
      <c r="G10" s="182">
        <v>0</v>
      </c>
      <c r="H10" s="182">
        <v>0</v>
      </c>
      <c r="I10" s="182">
        <v>0</v>
      </c>
      <c r="J10" s="182">
        <v>0</v>
      </c>
      <c r="K10" s="182">
        <v>0</v>
      </c>
      <c r="L10" s="182">
        <v>-8400</v>
      </c>
      <c r="M10" s="182">
        <v>-8400</v>
      </c>
      <c r="N10" s="182">
        <v>-8400</v>
      </c>
      <c r="O10" s="182">
        <v>-7272</v>
      </c>
    </row>
    <row r="11" spans="1:22">
      <c r="A11" s="22" t="s">
        <v>70</v>
      </c>
      <c r="B11" s="55" t="s">
        <v>71</v>
      </c>
      <c r="C11" s="156">
        <v>-17501</v>
      </c>
      <c r="D11" s="156">
        <v>47729</v>
      </c>
      <c r="E11" s="156">
        <v>5742</v>
      </c>
      <c r="F11" s="156">
        <v>1113</v>
      </c>
      <c r="G11" s="156">
        <v>-14851</v>
      </c>
      <c r="H11" s="156">
        <v>15023</v>
      </c>
      <c r="I11" s="156">
        <v>21133</v>
      </c>
      <c r="J11" s="156">
        <v>27644</v>
      </c>
      <c r="K11" s="156">
        <v>533</v>
      </c>
      <c r="L11" s="124">
        <v>-39359</v>
      </c>
      <c r="M11" s="124">
        <v>-33075</v>
      </c>
      <c r="N11" s="124">
        <v>-20705</v>
      </c>
      <c r="O11" s="124">
        <v>169</v>
      </c>
    </row>
    <row r="12" spans="1:22" ht="22.5">
      <c r="A12" s="204" t="s">
        <v>72</v>
      </c>
      <c r="B12" s="201" t="s">
        <v>73</v>
      </c>
      <c r="C12" s="122">
        <v>-311</v>
      </c>
      <c r="D12" s="122">
        <v>4507</v>
      </c>
      <c r="E12" s="122">
        <v>853</v>
      </c>
      <c r="F12" s="122">
        <f>F13+F14</f>
        <v>812</v>
      </c>
      <c r="G12" s="122">
        <f>G13+G14</f>
        <v>-1280</v>
      </c>
      <c r="H12" s="122">
        <f t="shared" ref="H12:O12" si="1">H13+H14</f>
        <v>5162</v>
      </c>
      <c r="I12" s="122">
        <f t="shared" si="1"/>
        <v>4772</v>
      </c>
      <c r="J12" s="122">
        <f t="shared" si="1"/>
        <v>3048</v>
      </c>
      <c r="K12" s="122">
        <f t="shared" si="1"/>
        <v>66</v>
      </c>
      <c r="L12" s="122">
        <f t="shared" si="1"/>
        <v>-3895</v>
      </c>
      <c r="M12" s="122">
        <f t="shared" si="1"/>
        <v>-2711</v>
      </c>
      <c r="N12" s="122">
        <f t="shared" si="1"/>
        <v>-2121</v>
      </c>
      <c r="O12" s="122">
        <f t="shared" si="1"/>
        <v>-188</v>
      </c>
    </row>
    <row r="13" spans="1:22">
      <c r="A13" s="22" t="s">
        <v>74</v>
      </c>
      <c r="B13" s="55" t="s">
        <v>75</v>
      </c>
      <c r="C13" s="125">
        <v>210</v>
      </c>
      <c r="D13" s="125">
        <v>4921</v>
      </c>
      <c r="E13" s="125">
        <v>1053</v>
      </c>
      <c r="F13" s="125">
        <v>1003</v>
      </c>
      <c r="G13" s="125">
        <v>-1580</v>
      </c>
      <c r="H13" s="125">
        <v>6374</v>
      </c>
      <c r="I13" s="125">
        <v>5891</v>
      </c>
      <c r="J13" s="125">
        <v>3763</v>
      </c>
      <c r="K13" s="125">
        <v>81</v>
      </c>
      <c r="L13" s="125">
        <v>-4808</v>
      </c>
      <c r="M13" s="125">
        <v>-3347</v>
      </c>
      <c r="N13" s="125">
        <v>-2619</v>
      </c>
      <c r="O13" s="125">
        <v>-232</v>
      </c>
    </row>
    <row r="14" spans="1:22">
      <c r="A14" s="22" t="s">
        <v>70</v>
      </c>
      <c r="B14" s="55" t="s">
        <v>71</v>
      </c>
      <c r="C14" s="125">
        <v>-521</v>
      </c>
      <c r="D14" s="125">
        <v>-414</v>
      </c>
      <c r="E14" s="125">
        <v>-200</v>
      </c>
      <c r="F14" s="125">
        <v>-191</v>
      </c>
      <c r="G14" s="125">
        <v>300</v>
      </c>
      <c r="H14" s="125">
        <v>-1212</v>
      </c>
      <c r="I14" s="125">
        <v>-1119</v>
      </c>
      <c r="J14" s="125">
        <v>-715</v>
      </c>
      <c r="K14" s="125">
        <v>-15</v>
      </c>
      <c r="L14" s="125">
        <v>913</v>
      </c>
      <c r="M14" s="125">
        <v>636</v>
      </c>
      <c r="N14" s="125">
        <v>498</v>
      </c>
      <c r="O14" s="125">
        <v>44</v>
      </c>
    </row>
    <row r="15" spans="1:22" ht="15" thickBot="1">
      <c r="A15" s="27" t="s">
        <v>76</v>
      </c>
      <c r="B15" s="58" t="s">
        <v>77</v>
      </c>
      <c r="C15" s="121">
        <v>74296</v>
      </c>
      <c r="D15" s="121">
        <v>-198587</v>
      </c>
      <c r="E15" s="121">
        <v>-23628</v>
      </c>
      <c r="F15" s="121">
        <f>F8+F12</f>
        <v>-3937</v>
      </c>
      <c r="G15" s="121">
        <f>G8+G12</f>
        <v>62024</v>
      </c>
      <c r="H15" s="121">
        <f t="shared" ref="H15:O15" si="2">H8+H12</f>
        <v>-58881</v>
      </c>
      <c r="I15" s="121">
        <f t="shared" si="2"/>
        <v>-85321</v>
      </c>
      <c r="J15" s="121">
        <f t="shared" si="2"/>
        <v>-114807</v>
      </c>
      <c r="K15" s="121">
        <f t="shared" si="2"/>
        <v>-2208</v>
      </c>
      <c r="L15" s="121">
        <f t="shared" si="2"/>
        <v>163900</v>
      </c>
      <c r="M15" s="121">
        <f t="shared" si="2"/>
        <v>138294</v>
      </c>
      <c r="N15" s="121">
        <f t="shared" si="2"/>
        <v>86147</v>
      </c>
      <c r="O15" s="121">
        <f t="shared" si="2"/>
        <v>-911</v>
      </c>
    </row>
    <row r="16" spans="1:22" ht="15" thickTop="1">
      <c r="A16" s="205" t="s">
        <v>78</v>
      </c>
      <c r="B16" s="191" t="s">
        <v>79</v>
      </c>
      <c r="C16" s="206">
        <v>113859</v>
      </c>
      <c r="D16" s="206">
        <v>-121727</v>
      </c>
      <c r="E16" s="206">
        <v>51228</v>
      </c>
      <c r="F16" s="206">
        <f>F6+F15</f>
        <v>60701</v>
      </c>
      <c r="G16" s="206">
        <f>G6+G15</f>
        <v>93289</v>
      </c>
      <c r="H16" s="206">
        <f t="shared" ref="H16:O16" si="3">H6+H15</f>
        <v>-45588</v>
      </c>
      <c r="I16" s="206">
        <f t="shared" si="3"/>
        <v>-27102</v>
      </c>
      <c r="J16" s="206">
        <f t="shared" si="3"/>
        <v>-97004</v>
      </c>
      <c r="K16" s="206">
        <f t="shared" si="3"/>
        <v>12308</v>
      </c>
      <c r="L16" s="206">
        <f t="shared" si="3"/>
        <v>301931</v>
      </c>
      <c r="M16" s="206">
        <f t="shared" si="3"/>
        <v>315558</v>
      </c>
      <c r="N16" s="206">
        <f t="shared" si="3"/>
        <v>194645</v>
      </c>
      <c r="O16" s="206">
        <f t="shared" si="3"/>
        <v>43727</v>
      </c>
    </row>
    <row r="17" spans="1:15">
      <c r="A17" s="21" t="s">
        <v>80</v>
      </c>
      <c r="B17" s="81" t="s">
        <v>81</v>
      </c>
      <c r="C17" s="123">
        <v>113859</v>
      </c>
      <c r="D17" s="123">
        <v>-121727</v>
      </c>
      <c r="E17" s="123">
        <v>51228</v>
      </c>
      <c r="F17" s="123">
        <f>+F16</f>
        <v>60701</v>
      </c>
      <c r="G17" s="123">
        <v>93289</v>
      </c>
      <c r="H17" s="123">
        <v>-45588</v>
      </c>
      <c r="I17" s="123">
        <v>-27102</v>
      </c>
      <c r="J17" s="123">
        <v>-97004</v>
      </c>
      <c r="K17" s="123">
        <v>12308</v>
      </c>
      <c r="L17" s="123">
        <v>301931</v>
      </c>
      <c r="M17" s="123">
        <v>315558</v>
      </c>
      <c r="N17" s="123">
        <v>194645</v>
      </c>
      <c r="O17" s="123">
        <v>43727</v>
      </c>
    </row>
    <row r="18" spans="1:15">
      <c r="A18" s="28"/>
      <c r="B18" s="18"/>
      <c r="C18" s="158"/>
      <c r="D18" s="158"/>
      <c r="E18" s="158"/>
      <c r="F18" s="158"/>
      <c r="G18" s="158"/>
      <c r="H18" s="158"/>
      <c r="I18" s="158"/>
      <c r="J18" s="159"/>
      <c r="K18" s="158"/>
      <c r="L18" s="159"/>
      <c r="M18" s="158"/>
      <c r="N18" s="158"/>
      <c r="O18" s="158"/>
    </row>
    <row r="19" spans="1:15">
      <c r="A19" s="28"/>
      <c r="B19" s="28"/>
      <c r="C19" s="160"/>
      <c r="D19" s="160"/>
      <c r="E19" s="160"/>
      <c r="F19" s="160"/>
      <c r="G19" s="160"/>
      <c r="H19" s="160"/>
      <c r="I19" s="160"/>
      <c r="J19" s="160"/>
      <c r="K19" s="160"/>
      <c r="L19" s="160"/>
      <c r="M19" s="160"/>
      <c r="N19" s="160"/>
      <c r="O19" s="160"/>
    </row>
    <row r="20" spans="1:15">
      <c r="A20" s="13" t="s">
        <v>54</v>
      </c>
      <c r="B20" s="13" t="s">
        <v>55</v>
      </c>
      <c r="C20" s="3"/>
      <c r="D20" s="3"/>
      <c r="E20" s="3"/>
      <c r="F20" s="3"/>
      <c r="G20" s="3"/>
      <c r="H20" s="3"/>
      <c r="I20" s="3"/>
      <c r="J20" s="3"/>
      <c r="K20" s="3"/>
      <c r="L20" s="3"/>
      <c r="M20" s="3"/>
      <c r="N20" s="3"/>
      <c r="O20" s="3"/>
    </row>
    <row r="21" spans="1:15" ht="30" customHeight="1">
      <c r="A21" s="15" t="s">
        <v>59</v>
      </c>
      <c r="B21" s="15" t="s">
        <v>60</v>
      </c>
      <c r="C21" s="188" t="s">
        <v>484</v>
      </c>
      <c r="D21" s="188" t="s">
        <v>476</v>
      </c>
      <c r="E21" s="188" t="s">
        <v>466</v>
      </c>
      <c r="F21" s="188" t="s">
        <v>452</v>
      </c>
      <c r="G21" s="188" t="s">
        <v>435</v>
      </c>
      <c r="H21" s="188" t="s">
        <v>431</v>
      </c>
      <c r="I21" s="188" t="s">
        <v>424</v>
      </c>
      <c r="J21" s="188" t="s">
        <v>425</v>
      </c>
      <c r="K21" s="188" t="s">
        <v>426</v>
      </c>
      <c r="L21" s="188" t="s">
        <v>427</v>
      </c>
      <c r="M21" s="188" t="s">
        <v>428</v>
      </c>
      <c r="N21" s="188" t="s">
        <v>429</v>
      </c>
      <c r="O21" s="188" t="s">
        <v>430</v>
      </c>
    </row>
    <row r="22" spans="1:15">
      <c r="A22" s="18"/>
      <c r="B22" s="149"/>
      <c r="C22" s="3"/>
      <c r="D22" s="3"/>
      <c r="E22" s="3"/>
      <c r="F22" s="3"/>
      <c r="G22" s="3"/>
      <c r="H22" s="3"/>
      <c r="I22" s="3"/>
      <c r="J22" s="3"/>
      <c r="K22" s="3"/>
      <c r="L22" s="3"/>
      <c r="M22" s="3"/>
      <c r="N22" s="3"/>
      <c r="O22" s="3"/>
    </row>
    <row r="23" spans="1:15" ht="15" thickBot="1">
      <c r="A23" s="19" t="s">
        <v>61</v>
      </c>
      <c r="B23" s="58" t="s">
        <v>51</v>
      </c>
      <c r="C23" s="121">
        <v>39563</v>
      </c>
      <c r="D23" s="121">
        <v>2004</v>
      </c>
      <c r="E23" s="121">
        <v>10218</v>
      </c>
      <c r="F23" s="121">
        <f>+F6-G6</f>
        <v>33373</v>
      </c>
      <c r="G23" s="121">
        <v>31265</v>
      </c>
      <c r="H23" s="121">
        <v>-44926</v>
      </c>
      <c r="I23" s="121">
        <v>40416</v>
      </c>
      <c r="J23" s="121">
        <v>3287</v>
      </c>
      <c r="K23" s="121">
        <v>14516</v>
      </c>
      <c r="L23" s="121">
        <v>-39233</v>
      </c>
      <c r="M23" s="121">
        <v>68766</v>
      </c>
      <c r="N23" s="121">
        <v>63860</v>
      </c>
      <c r="O23" s="121">
        <v>44638</v>
      </c>
    </row>
    <row r="24" spans="1:15" ht="15" thickTop="1">
      <c r="A24" s="19" t="s">
        <v>62</v>
      </c>
      <c r="B24" s="58" t="s">
        <v>63</v>
      </c>
      <c r="C24" s="122">
        <v>0</v>
      </c>
      <c r="D24" s="122">
        <v>0</v>
      </c>
      <c r="E24" s="122"/>
      <c r="F24" s="122"/>
      <c r="G24" s="122"/>
      <c r="H24" s="122"/>
      <c r="I24" s="122"/>
      <c r="J24" s="122"/>
      <c r="K24" s="122"/>
      <c r="L24" s="122"/>
      <c r="M24" s="122"/>
      <c r="N24" s="122"/>
      <c r="O24" s="122"/>
    </row>
    <row r="25" spans="1:15" ht="22.5">
      <c r="A25" s="20" t="s">
        <v>64</v>
      </c>
      <c r="B25" s="155" t="s">
        <v>65</v>
      </c>
      <c r="C25" s="122">
        <v>74607</v>
      </c>
      <c r="D25" s="122">
        <v>-178613</v>
      </c>
      <c r="E25" s="122">
        <v>-19732</v>
      </c>
      <c r="F25" s="122">
        <f t="shared" ref="F25:F34" si="4">+F8-G8</f>
        <v>-68053</v>
      </c>
      <c r="G25" s="122">
        <f>G26+G27+G28</f>
        <v>63304</v>
      </c>
      <c r="H25" s="122">
        <f t="shared" ref="H25:O25" si="5">H26+H27+H28</f>
        <v>26050</v>
      </c>
      <c r="I25" s="122">
        <f t="shared" si="5"/>
        <v>27763</v>
      </c>
      <c r="J25" s="122">
        <f t="shared" si="5"/>
        <v>-115581</v>
      </c>
      <c r="K25" s="122">
        <f t="shared" si="5"/>
        <v>-2274</v>
      </c>
      <c r="L25" s="122">
        <f t="shared" si="5"/>
        <v>26790</v>
      </c>
      <c r="M25" s="122">
        <f t="shared" si="5"/>
        <v>52737</v>
      </c>
      <c r="N25" s="122">
        <f t="shared" si="5"/>
        <v>88991</v>
      </c>
      <c r="O25" s="122">
        <f t="shared" si="5"/>
        <v>-723</v>
      </c>
    </row>
    <row r="26" spans="1:15">
      <c r="A26" s="203" t="s">
        <v>66</v>
      </c>
      <c r="B26" s="172" t="s">
        <v>67</v>
      </c>
      <c r="C26" s="182">
        <v>92108</v>
      </c>
      <c r="D26" s="182">
        <v>-220600</v>
      </c>
      <c r="E26" s="182">
        <v>-24361</v>
      </c>
      <c r="F26" s="182">
        <f t="shared" si="4"/>
        <v>-84017</v>
      </c>
      <c r="G26" s="182">
        <v>78155</v>
      </c>
      <c r="H26" s="182">
        <v>32160</v>
      </c>
      <c r="I26" s="182">
        <v>34274</v>
      </c>
      <c r="J26" s="182">
        <v>-142692</v>
      </c>
      <c r="K26" s="182">
        <v>-2807</v>
      </c>
      <c r="L26" s="182">
        <v>33074</v>
      </c>
      <c r="M26" s="182">
        <v>65107</v>
      </c>
      <c r="N26" s="182">
        <v>110993</v>
      </c>
      <c r="O26" s="182">
        <v>6380</v>
      </c>
    </row>
    <row r="27" spans="1:15" ht="25.5">
      <c r="A27" s="203" t="s">
        <v>68</v>
      </c>
      <c r="B27" s="172" t="s">
        <v>69</v>
      </c>
      <c r="C27" s="183">
        <v>0</v>
      </c>
      <c r="D27" s="183">
        <v>0</v>
      </c>
      <c r="E27" s="183">
        <v>0</v>
      </c>
      <c r="F27" s="183">
        <f t="shared" si="4"/>
        <v>0</v>
      </c>
      <c r="G27" s="183">
        <v>0</v>
      </c>
      <c r="H27" s="183">
        <v>0</v>
      </c>
      <c r="I27" s="183">
        <v>0</v>
      </c>
      <c r="J27" s="182">
        <v>0</v>
      </c>
      <c r="K27" s="182">
        <v>0</v>
      </c>
      <c r="L27" s="182">
        <v>0</v>
      </c>
      <c r="M27" s="182">
        <v>0</v>
      </c>
      <c r="N27" s="182">
        <v>-1128</v>
      </c>
      <c r="O27" s="182">
        <v>-7272</v>
      </c>
    </row>
    <row r="28" spans="1:15">
      <c r="A28" s="22" t="s">
        <v>70</v>
      </c>
      <c r="B28" s="55" t="s">
        <v>71</v>
      </c>
      <c r="C28" s="124">
        <v>-17501</v>
      </c>
      <c r="D28" s="124">
        <v>41987</v>
      </c>
      <c r="E28" s="124">
        <v>4629</v>
      </c>
      <c r="F28" s="124">
        <f>+F11-G11</f>
        <v>15964</v>
      </c>
      <c r="G28" s="124">
        <v>-14851</v>
      </c>
      <c r="H28" s="124">
        <v>-6110</v>
      </c>
      <c r="I28" s="124">
        <v>-6511</v>
      </c>
      <c r="J28" s="124">
        <v>27111</v>
      </c>
      <c r="K28" s="124">
        <v>533</v>
      </c>
      <c r="L28" s="124">
        <v>-6284</v>
      </c>
      <c r="M28" s="124">
        <v>-12370</v>
      </c>
      <c r="N28" s="124">
        <v>-20874</v>
      </c>
      <c r="O28" s="124">
        <v>169</v>
      </c>
    </row>
    <row r="29" spans="1:15" ht="22.5">
      <c r="A29" s="204" t="s">
        <v>72</v>
      </c>
      <c r="B29" s="155" t="s">
        <v>73</v>
      </c>
      <c r="C29" s="127">
        <v>-311</v>
      </c>
      <c r="D29" s="127">
        <v>3654</v>
      </c>
      <c r="E29" s="127">
        <v>41</v>
      </c>
      <c r="F29" s="127">
        <f t="shared" si="4"/>
        <v>2092</v>
      </c>
      <c r="G29" s="127">
        <f>G30+G31</f>
        <v>-1280</v>
      </c>
      <c r="H29" s="127">
        <f t="shared" ref="H29:O29" si="6">H30+H31</f>
        <v>390</v>
      </c>
      <c r="I29" s="127">
        <f t="shared" si="6"/>
        <v>1725</v>
      </c>
      <c r="J29" s="127">
        <f t="shared" si="6"/>
        <v>2982</v>
      </c>
      <c r="K29" s="127">
        <f t="shared" si="6"/>
        <v>66</v>
      </c>
      <c r="L29" s="127">
        <f t="shared" si="6"/>
        <v>-1184</v>
      </c>
      <c r="M29" s="127">
        <f t="shared" si="6"/>
        <v>-590</v>
      </c>
      <c r="N29" s="127">
        <f t="shared" si="6"/>
        <v>-1933</v>
      </c>
      <c r="O29" s="127">
        <f t="shared" si="6"/>
        <v>-188</v>
      </c>
    </row>
    <row r="30" spans="1:15">
      <c r="A30" s="22" t="s">
        <v>74</v>
      </c>
      <c r="B30" s="55" t="s">
        <v>75</v>
      </c>
      <c r="C30" s="128">
        <v>210</v>
      </c>
      <c r="D30" s="128">
        <v>3868</v>
      </c>
      <c r="E30" s="128">
        <v>50</v>
      </c>
      <c r="F30" s="128">
        <f t="shared" si="4"/>
        <v>2583</v>
      </c>
      <c r="G30" s="128">
        <v>-1580</v>
      </c>
      <c r="H30" s="128">
        <v>483</v>
      </c>
      <c r="I30" s="128">
        <v>2129</v>
      </c>
      <c r="J30" s="125">
        <v>3682</v>
      </c>
      <c r="K30" s="125">
        <v>81</v>
      </c>
      <c r="L30" s="125">
        <v>-1461</v>
      </c>
      <c r="M30" s="125">
        <v>-728</v>
      </c>
      <c r="N30" s="125">
        <v>-2387</v>
      </c>
      <c r="O30" s="125">
        <v>-232</v>
      </c>
    </row>
    <row r="31" spans="1:15">
      <c r="A31" s="22" t="s">
        <v>70</v>
      </c>
      <c r="B31" s="55" t="s">
        <v>71</v>
      </c>
      <c r="C31" s="128">
        <v>-521</v>
      </c>
      <c r="D31" s="128">
        <v>-214</v>
      </c>
      <c r="E31" s="128">
        <v>-9</v>
      </c>
      <c r="F31" s="128">
        <f t="shared" si="4"/>
        <v>-491</v>
      </c>
      <c r="G31" s="128">
        <v>300</v>
      </c>
      <c r="H31" s="128">
        <v>-93</v>
      </c>
      <c r="I31" s="128">
        <v>-404</v>
      </c>
      <c r="J31" s="125">
        <v>-700</v>
      </c>
      <c r="K31" s="125">
        <v>-15</v>
      </c>
      <c r="L31" s="125">
        <v>277</v>
      </c>
      <c r="M31" s="125">
        <v>138</v>
      </c>
      <c r="N31" s="125">
        <v>454</v>
      </c>
      <c r="O31" s="125">
        <v>44</v>
      </c>
    </row>
    <row r="32" spans="1:15" ht="15" thickBot="1">
      <c r="A32" s="19" t="s">
        <v>76</v>
      </c>
      <c r="B32" s="58" t="s">
        <v>77</v>
      </c>
      <c r="C32" s="126">
        <v>74296</v>
      </c>
      <c r="D32" s="126">
        <v>-174959</v>
      </c>
      <c r="E32" s="126">
        <v>-19691</v>
      </c>
      <c r="F32" s="126">
        <f t="shared" si="4"/>
        <v>-65961</v>
      </c>
      <c r="G32" s="126">
        <f>G25+G29</f>
        <v>62024</v>
      </c>
      <c r="H32" s="126">
        <f t="shared" ref="H32:O32" si="7">H25+H29</f>
        <v>26440</v>
      </c>
      <c r="I32" s="126">
        <f t="shared" si="7"/>
        <v>29488</v>
      </c>
      <c r="J32" s="126">
        <f t="shared" si="7"/>
        <v>-112599</v>
      </c>
      <c r="K32" s="126">
        <f t="shared" si="7"/>
        <v>-2208</v>
      </c>
      <c r="L32" s="126">
        <f t="shared" si="7"/>
        <v>25606</v>
      </c>
      <c r="M32" s="126">
        <f t="shared" si="7"/>
        <v>52147</v>
      </c>
      <c r="N32" s="126">
        <f t="shared" si="7"/>
        <v>87058</v>
      </c>
      <c r="O32" s="126">
        <f t="shared" si="7"/>
        <v>-911</v>
      </c>
    </row>
    <row r="33" spans="1:15" ht="15" thickTop="1">
      <c r="A33" s="205" t="s">
        <v>78</v>
      </c>
      <c r="B33" s="191" t="s">
        <v>79</v>
      </c>
      <c r="C33" s="206">
        <v>113859</v>
      </c>
      <c r="D33" s="206">
        <v>-172955</v>
      </c>
      <c r="E33" s="206">
        <v>-9473</v>
      </c>
      <c r="F33" s="206">
        <f t="shared" si="4"/>
        <v>-32588</v>
      </c>
      <c r="G33" s="206">
        <f>G23+G32</f>
        <v>93289</v>
      </c>
      <c r="H33" s="206">
        <f t="shared" ref="H33:O33" si="8">H23+H32</f>
        <v>-18486</v>
      </c>
      <c r="I33" s="206">
        <f t="shared" si="8"/>
        <v>69904</v>
      </c>
      <c r="J33" s="206">
        <f t="shared" si="8"/>
        <v>-109312</v>
      </c>
      <c r="K33" s="206">
        <f t="shared" si="8"/>
        <v>12308</v>
      </c>
      <c r="L33" s="206">
        <f t="shared" si="8"/>
        <v>-13627</v>
      </c>
      <c r="M33" s="206">
        <f t="shared" si="8"/>
        <v>120913</v>
      </c>
      <c r="N33" s="206">
        <f t="shared" si="8"/>
        <v>150918</v>
      </c>
      <c r="O33" s="206">
        <f t="shared" si="8"/>
        <v>43727</v>
      </c>
    </row>
    <row r="34" spans="1:15">
      <c r="A34" s="21" t="s">
        <v>80</v>
      </c>
      <c r="B34" s="81" t="s">
        <v>81</v>
      </c>
      <c r="C34" s="123">
        <v>113859</v>
      </c>
      <c r="D34" s="123">
        <v>-172955</v>
      </c>
      <c r="E34" s="123">
        <v>-9473</v>
      </c>
      <c r="F34" s="123">
        <f t="shared" si="4"/>
        <v>-32588</v>
      </c>
      <c r="G34" s="123">
        <v>93289</v>
      </c>
      <c r="H34" s="123">
        <v>-18486</v>
      </c>
      <c r="I34" s="123">
        <v>69904</v>
      </c>
      <c r="J34" s="123">
        <v>-109312</v>
      </c>
      <c r="K34" s="123">
        <v>12308</v>
      </c>
      <c r="L34" s="123">
        <v>-13627</v>
      </c>
      <c r="M34" s="123">
        <v>120913</v>
      </c>
      <c r="N34" s="123">
        <v>150918</v>
      </c>
      <c r="O34" s="123">
        <v>43727</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6"/>
    <pageSetUpPr fitToPage="1"/>
  </sheetPr>
  <dimension ref="A1:W61"/>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41.85546875" style="2" customWidth="1"/>
    <col min="2" max="2" width="43.140625" style="2" customWidth="1" outlineLevel="1"/>
    <col min="3" max="15" width="13.140625" style="2" customWidth="1"/>
    <col min="16" max="16" width="12.7109375" style="2" customWidth="1"/>
    <col min="17" max="17" width="11.28515625" style="2" customWidth="1"/>
    <col min="18" max="18" width="1.7109375" style="2" customWidth="1"/>
    <col min="19" max="19" width="12.85546875" style="2" bestFit="1" customWidth="1"/>
    <col min="20" max="20" width="11.28515625" style="2" customWidth="1"/>
    <col min="21" max="16384" width="10.28515625" style="2"/>
  </cols>
  <sheetData>
    <row r="1" spans="1:23" s="1" customFormat="1">
      <c r="A1" s="44" t="s">
        <v>0</v>
      </c>
      <c r="B1" s="44" t="s">
        <v>1</v>
      </c>
      <c r="C1" s="12"/>
      <c r="D1" s="12"/>
      <c r="E1" s="12"/>
      <c r="F1" s="12"/>
      <c r="G1" s="12"/>
      <c r="H1" s="12"/>
      <c r="I1" s="12"/>
      <c r="J1" s="12"/>
      <c r="K1" s="12"/>
      <c r="L1" s="12"/>
      <c r="M1" s="12"/>
      <c r="N1" s="12"/>
      <c r="O1" s="2"/>
      <c r="P1" s="2"/>
      <c r="Q1" s="2"/>
      <c r="R1" s="2"/>
      <c r="S1" s="2"/>
      <c r="T1" s="2"/>
      <c r="U1" s="2"/>
      <c r="V1" s="2"/>
      <c r="W1" s="2"/>
    </row>
    <row r="2" spans="1:23">
      <c r="A2" s="12"/>
      <c r="B2" s="12"/>
      <c r="C2" s="12"/>
      <c r="D2" s="12"/>
      <c r="E2" s="12"/>
      <c r="F2" s="12"/>
      <c r="G2" s="12"/>
      <c r="H2" s="12"/>
      <c r="I2" s="12"/>
      <c r="J2" s="12"/>
      <c r="K2" s="30"/>
      <c r="L2" s="12"/>
      <c r="M2" s="12"/>
      <c r="N2" s="12"/>
    </row>
    <row r="3" spans="1:23" s="41" customFormat="1">
      <c r="A3" s="13" t="s">
        <v>2</v>
      </c>
      <c r="B3" s="13" t="s">
        <v>3</v>
      </c>
      <c r="C3" s="13"/>
      <c r="D3" s="13"/>
      <c r="E3" s="13"/>
      <c r="F3" s="13"/>
      <c r="G3" s="13"/>
      <c r="H3" s="13"/>
      <c r="I3" s="13"/>
      <c r="J3" s="13"/>
      <c r="K3" s="31"/>
      <c r="L3" s="31"/>
      <c r="M3" s="31"/>
      <c r="N3" s="13"/>
      <c r="O3" s="31"/>
    </row>
    <row r="4" spans="1:23" ht="30" customHeight="1">
      <c r="A4" s="32" t="s">
        <v>82</v>
      </c>
      <c r="B4" s="32" t="s">
        <v>83</v>
      </c>
      <c r="C4" s="8" t="s">
        <v>483</v>
      </c>
      <c r="D4" s="8" t="s">
        <v>475</v>
      </c>
      <c r="E4" s="8" t="s">
        <v>465</v>
      </c>
      <c r="F4" s="8" t="s">
        <v>451</v>
      </c>
      <c r="G4" s="8" t="s">
        <v>432</v>
      </c>
      <c r="H4" s="8" t="s">
        <v>401</v>
      </c>
      <c r="I4" s="8" t="s">
        <v>386</v>
      </c>
      <c r="J4" s="8" t="s">
        <v>6</v>
      </c>
      <c r="K4" s="8" t="s">
        <v>7</v>
      </c>
      <c r="L4" s="8" t="s">
        <v>8</v>
      </c>
      <c r="M4" s="8" t="s">
        <v>9</v>
      </c>
      <c r="N4" s="8" t="s">
        <v>10</v>
      </c>
      <c r="O4" s="8" t="s">
        <v>11</v>
      </c>
    </row>
    <row r="5" spans="1:23">
      <c r="A5" s="33" t="s">
        <v>12</v>
      </c>
      <c r="B5" s="161" t="s">
        <v>13</v>
      </c>
      <c r="C5" s="24"/>
      <c r="D5" s="24"/>
      <c r="E5" s="24"/>
      <c r="F5" s="24"/>
      <c r="G5" s="24"/>
      <c r="H5" s="24"/>
      <c r="I5" s="24"/>
      <c r="J5" s="24"/>
      <c r="K5" s="24"/>
      <c r="L5" s="24"/>
      <c r="M5" s="24"/>
      <c r="N5" s="24"/>
      <c r="O5" s="24"/>
    </row>
    <row r="6" spans="1:23">
      <c r="A6" s="22" t="s">
        <v>84</v>
      </c>
      <c r="B6" s="55" t="s">
        <v>85</v>
      </c>
      <c r="C6" s="24">
        <v>7106</v>
      </c>
      <c r="D6" s="24">
        <v>28086</v>
      </c>
      <c r="E6" s="24">
        <v>20661</v>
      </c>
      <c r="F6" s="24">
        <f>F37+G37</f>
        <v>12955</v>
      </c>
      <c r="G6" s="24">
        <v>6378</v>
      </c>
      <c r="H6" s="24">
        <v>24445</v>
      </c>
      <c r="I6" s="24">
        <v>17705</v>
      </c>
      <c r="J6" s="24">
        <v>11178</v>
      </c>
      <c r="K6" s="24">
        <v>5521</v>
      </c>
      <c r="L6" s="24">
        <v>28790</v>
      </c>
      <c r="M6" s="24">
        <v>22233</v>
      </c>
      <c r="N6" s="24">
        <v>14132</v>
      </c>
      <c r="O6" s="24">
        <v>6705</v>
      </c>
    </row>
    <row r="7" spans="1:23" ht="25.5">
      <c r="A7" s="22" t="s">
        <v>86</v>
      </c>
      <c r="B7" s="55" t="s">
        <v>87</v>
      </c>
      <c r="C7" s="24">
        <v>88353</v>
      </c>
      <c r="D7" s="24">
        <v>367980</v>
      </c>
      <c r="E7" s="24">
        <v>269281</v>
      </c>
      <c r="F7" s="24">
        <f t="shared" ref="F7:F30" si="0">F38+G38</f>
        <v>177228</v>
      </c>
      <c r="G7" s="24">
        <v>87660</v>
      </c>
      <c r="H7" s="24">
        <v>326144</v>
      </c>
      <c r="I7" s="24">
        <v>236837</v>
      </c>
      <c r="J7" s="24">
        <v>146669</v>
      </c>
      <c r="K7" s="24">
        <v>66758</v>
      </c>
      <c r="L7" s="24">
        <v>285181</v>
      </c>
      <c r="M7" s="24">
        <v>210496</v>
      </c>
      <c r="N7" s="24">
        <v>134124</v>
      </c>
      <c r="O7" s="24">
        <v>64420</v>
      </c>
    </row>
    <row r="8" spans="1:23">
      <c r="A8" s="22" t="s">
        <v>88</v>
      </c>
      <c r="B8" s="55" t="s">
        <v>89</v>
      </c>
      <c r="C8" s="36">
        <v>468013</v>
      </c>
      <c r="D8" s="36">
        <v>1848346</v>
      </c>
      <c r="E8" s="36">
        <v>1392804</v>
      </c>
      <c r="F8" s="36">
        <f t="shared" si="0"/>
        <v>919338</v>
      </c>
      <c r="G8" s="36">
        <f>G9+G10+G11+G12</f>
        <v>455148</v>
      </c>
      <c r="H8" s="36">
        <f t="shared" ref="H8:O8" si="1">H9+H10+H11+H12</f>
        <v>1487688</v>
      </c>
      <c r="I8" s="36">
        <f t="shared" si="1"/>
        <v>1047899</v>
      </c>
      <c r="J8" s="36">
        <f t="shared" si="1"/>
        <v>630483</v>
      </c>
      <c r="K8" s="36">
        <f t="shared" si="1"/>
        <v>272080</v>
      </c>
      <c r="L8" s="36">
        <f t="shared" si="1"/>
        <v>1195057</v>
      </c>
      <c r="M8" s="36">
        <f t="shared" si="1"/>
        <v>889521</v>
      </c>
      <c r="N8" s="36">
        <f t="shared" si="1"/>
        <v>572064</v>
      </c>
      <c r="O8" s="36">
        <f t="shared" si="1"/>
        <v>280534</v>
      </c>
    </row>
    <row r="9" spans="1:23">
      <c r="A9" s="37" t="s">
        <v>90</v>
      </c>
      <c r="B9" s="162" t="s">
        <v>91</v>
      </c>
      <c r="C9" s="24">
        <v>109629</v>
      </c>
      <c r="D9" s="24">
        <v>434845</v>
      </c>
      <c r="E9" s="24">
        <v>331515</v>
      </c>
      <c r="F9" s="24">
        <f t="shared" si="0"/>
        <v>218497</v>
      </c>
      <c r="G9" s="24">
        <v>109197</v>
      </c>
      <c r="H9" s="24">
        <v>401252</v>
      </c>
      <c r="I9" s="24">
        <v>285540</v>
      </c>
      <c r="J9" s="24">
        <v>171142</v>
      </c>
      <c r="K9" s="24">
        <v>72575</v>
      </c>
      <c r="L9" s="24">
        <v>333563</v>
      </c>
      <c r="M9" s="24">
        <v>246836</v>
      </c>
      <c r="N9" s="24">
        <v>155107</v>
      </c>
      <c r="O9" s="24">
        <v>77535</v>
      </c>
    </row>
    <row r="10" spans="1:23">
      <c r="A10" s="37" t="s">
        <v>92</v>
      </c>
      <c r="B10" s="162" t="s">
        <v>93</v>
      </c>
      <c r="C10" s="24">
        <v>332017</v>
      </c>
      <c r="D10" s="24">
        <v>1326685</v>
      </c>
      <c r="E10" s="24">
        <v>998217</v>
      </c>
      <c r="F10" s="24">
        <f t="shared" si="0"/>
        <v>660307</v>
      </c>
      <c r="G10" s="24">
        <v>326287</v>
      </c>
      <c r="H10" s="24">
        <v>1034758</v>
      </c>
      <c r="I10" s="24">
        <v>729619</v>
      </c>
      <c r="J10" s="24">
        <v>443760</v>
      </c>
      <c r="K10" s="24">
        <v>197529</v>
      </c>
      <c r="L10" s="24">
        <v>849232</v>
      </c>
      <c r="M10" s="24">
        <v>632989</v>
      </c>
      <c r="N10" s="24">
        <v>410414</v>
      </c>
      <c r="O10" s="24">
        <v>199683</v>
      </c>
    </row>
    <row r="11" spans="1:23">
      <c r="A11" s="37" t="s">
        <v>94</v>
      </c>
      <c r="B11" s="162" t="s">
        <v>95</v>
      </c>
      <c r="C11" s="24">
        <v>1307</v>
      </c>
      <c r="D11" s="24">
        <v>5101</v>
      </c>
      <c r="E11" s="24">
        <v>3735</v>
      </c>
      <c r="F11" s="24">
        <f t="shared" si="0"/>
        <v>2477</v>
      </c>
      <c r="G11" s="24">
        <v>1248</v>
      </c>
      <c r="H11" s="24">
        <v>5772</v>
      </c>
      <c r="I11" s="24">
        <v>4461</v>
      </c>
      <c r="J11" s="24">
        <v>3094</v>
      </c>
      <c r="K11" s="24">
        <v>1636</v>
      </c>
      <c r="L11" s="24">
        <v>8350</v>
      </c>
      <c r="M11" s="24">
        <v>6496</v>
      </c>
      <c r="N11" s="24">
        <v>4371</v>
      </c>
      <c r="O11" s="24">
        <v>2204</v>
      </c>
    </row>
    <row r="12" spans="1:23">
      <c r="A12" s="37" t="s">
        <v>96</v>
      </c>
      <c r="B12" s="162" t="s">
        <v>97</v>
      </c>
      <c r="C12" s="24">
        <v>25060</v>
      </c>
      <c r="D12" s="24">
        <v>81715</v>
      </c>
      <c r="E12" s="24">
        <v>59337</v>
      </c>
      <c r="F12" s="24">
        <f t="shared" si="0"/>
        <v>38057</v>
      </c>
      <c r="G12" s="24">
        <v>18416</v>
      </c>
      <c r="H12" s="24">
        <v>45906</v>
      </c>
      <c r="I12" s="24">
        <v>28279</v>
      </c>
      <c r="J12" s="24">
        <v>12487</v>
      </c>
      <c r="K12" s="24">
        <v>340</v>
      </c>
      <c r="L12" s="24">
        <v>3912</v>
      </c>
      <c r="M12" s="24">
        <v>3200</v>
      </c>
      <c r="N12" s="24">
        <v>2172</v>
      </c>
      <c r="O12" s="24">
        <v>1112</v>
      </c>
    </row>
    <row r="13" spans="1:23">
      <c r="A13" s="21" t="s">
        <v>436</v>
      </c>
      <c r="B13" s="55" t="s">
        <v>437</v>
      </c>
      <c r="C13" s="24">
        <v>13676</v>
      </c>
      <c r="D13" s="24">
        <v>78754</v>
      </c>
      <c r="E13" s="24">
        <v>59941</v>
      </c>
      <c r="F13" s="24">
        <f t="shared" si="0"/>
        <v>39647</v>
      </c>
      <c r="G13" s="24">
        <v>14234</v>
      </c>
      <c r="H13" s="24">
        <v>15197</v>
      </c>
      <c r="I13" s="24">
        <v>979</v>
      </c>
      <c r="J13" s="24">
        <v>396</v>
      </c>
      <c r="K13" s="24">
        <v>0</v>
      </c>
      <c r="L13" s="24">
        <v>9024</v>
      </c>
      <c r="M13" s="24">
        <v>9024</v>
      </c>
      <c r="N13" s="24">
        <v>9024</v>
      </c>
      <c r="O13" s="24">
        <v>7810</v>
      </c>
    </row>
    <row r="14" spans="1:23" ht="25.5">
      <c r="A14" s="22" t="s">
        <v>98</v>
      </c>
      <c r="B14" s="55" t="s">
        <v>99</v>
      </c>
      <c r="C14" s="24">
        <v>0</v>
      </c>
      <c r="D14" s="24">
        <v>0</v>
      </c>
      <c r="E14" s="24">
        <v>0</v>
      </c>
      <c r="F14" s="24">
        <f t="shared" si="0"/>
        <v>0</v>
      </c>
      <c r="G14" s="24">
        <v>0</v>
      </c>
      <c r="H14" s="24">
        <v>7559</v>
      </c>
      <c r="I14" s="24">
        <v>7559</v>
      </c>
      <c r="J14" s="24">
        <v>7559</v>
      </c>
      <c r="K14" s="24">
        <v>6120</v>
      </c>
      <c r="L14" s="24">
        <v>55797</v>
      </c>
      <c r="M14" s="24">
        <v>42851</v>
      </c>
      <c r="N14" s="24">
        <v>23533</v>
      </c>
      <c r="O14" s="24">
        <v>11826</v>
      </c>
    </row>
    <row r="15" spans="1:23">
      <c r="A15" s="22" t="s">
        <v>100</v>
      </c>
      <c r="B15" s="55" t="s">
        <v>101</v>
      </c>
      <c r="C15" s="36">
        <v>75205</v>
      </c>
      <c r="D15" s="36">
        <v>261397</v>
      </c>
      <c r="E15" s="36">
        <v>186941</v>
      </c>
      <c r="F15" s="36">
        <f t="shared" si="0"/>
        <v>121439</v>
      </c>
      <c r="G15" s="36">
        <f>G16+G17</f>
        <v>59118</v>
      </c>
      <c r="H15" s="36">
        <f t="shared" ref="H15:O15" si="2">H16+H17</f>
        <v>208725</v>
      </c>
      <c r="I15" s="36">
        <f t="shared" si="2"/>
        <v>155724</v>
      </c>
      <c r="J15" s="36">
        <f t="shared" si="2"/>
        <v>105296</v>
      </c>
      <c r="K15" s="36">
        <f t="shared" si="2"/>
        <v>52138</v>
      </c>
      <c r="L15" s="36">
        <f t="shared" si="2"/>
        <v>221248</v>
      </c>
      <c r="M15" s="36">
        <f t="shared" si="2"/>
        <v>166488</v>
      </c>
      <c r="N15" s="36">
        <f t="shared" si="2"/>
        <v>111299</v>
      </c>
      <c r="O15" s="36">
        <f t="shared" si="2"/>
        <v>54545</v>
      </c>
    </row>
    <row r="16" spans="1:23">
      <c r="A16" s="37" t="s">
        <v>102</v>
      </c>
      <c r="B16" s="162" t="s">
        <v>103</v>
      </c>
      <c r="C16" s="24">
        <v>0</v>
      </c>
      <c r="D16" s="24">
        <v>0</v>
      </c>
      <c r="E16" s="24">
        <v>0</v>
      </c>
      <c r="F16" s="24">
        <f t="shared" si="0"/>
        <v>0</v>
      </c>
      <c r="G16" s="24">
        <v>0</v>
      </c>
      <c r="H16" s="24">
        <v>1956</v>
      </c>
      <c r="I16" s="24">
        <v>1956</v>
      </c>
      <c r="J16" s="24">
        <v>1956</v>
      </c>
      <c r="K16" s="24">
        <v>1271</v>
      </c>
      <c r="L16" s="24">
        <v>10716</v>
      </c>
      <c r="M16" s="24">
        <v>9679</v>
      </c>
      <c r="N16" s="24">
        <v>7826</v>
      </c>
      <c r="O16" s="24">
        <v>6398</v>
      </c>
    </row>
    <row r="17" spans="1:15">
      <c r="A17" s="37" t="s">
        <v>104</v>
      </c>
      <c r="B17" s="162" t="s">
        <v>105</v>
      </c>
      <c r="C17" s="23">
        <v>75205</v>
      </c>
      <c r="D17" s="23">
        <v>261397</v>
      </c>
      <c r="E17" s="23">
        <v>186941</v>
      </c>
      <c r="F17" s="23">
        <f t="shared" si="0"/>
        <v>121439</v>
      </c>
      <c r="G17" s="23">
        <v>59118</v>
      </c>
      <c r="H17" s="23">
        <v>206769</v>
      </c>
      <c r="I17" s="23">
        <v>153768</v>
      </c>
      <c r="J17" s="23">
        <v>103340</v>
      </c>
      <c r="K17" s="23">
        <v>50867</v>
      </c>
      <c r="L17" s="23">
        <v>210532</v>
      </c>
      <c r="M17" s="23">
        <v>156809</v>
      </c>
      <c r="N17" s="23">
        <v>103473</v>
      </c>
      <c r="O17" s="23">
        <v>48147</v>
      </c>
    </row>
    <row r="18" spans="1:15">
      <c r="A18" s="33"/>
      <c r="B18" s="161"/>
      <c r="C18" s="25">
        <v>652353</v>
      </c>
      <c r="D18" s="25">
        <v>2584563</v>
      </c>
      <c r="E18" s="25">
        <v>1929628</v>
      </c>
      <c r="F18" s="25">
        <f t="shared" si="0"/>
        <v>1270607</v>
      </c>
      <c r="G18" s="25">
        <f>G15+G14+G13+G8+G7+G6</f>
        <v>622538</v>
      </c>
      <c r="H18" s="25">
        <f>H15+H14+H13+H8+H7+H6</f>
        <v>2069758</v>
      </c>
      <c r="I18" s="25">
        <f>I15+I14+I13+I8+I7+I6</f>
        <v>1466703</v>
      </c>
      <c r="J18" s="25">
        <f t="shared" ref="J18:O18" si="3">J15+J14+J13+J8+J7+J6</f>
        <v>901581</v>
      </c>
      <c r="K18" s="25">
        <f t="shared" si="3"/>
        <v>402617</v>
      </c>
      <c r="L18" s="25">
        <f t="shared" si="3"/>
        <v>1795097</v>
      </c>
      <c r="M18" s="25">
        <f t="shared" si="3"/>
        <v>1340613</v>
      </c>
      <c r="N18" s="25">
        <f t="shared" si="3"/>
        <v>864176</v>
      </c>
      <c r="O18" s="25">
        <f t="shared" si="3"/>
        <v>425840</v>
      </c>
    </row>
    <row r="19" spans="1:15">
      <c r="A19" s="33" t="s">
        <v>106</v>
      </c>
      <c r="B19" s="161" t="s">
        <v>15</v>
      </c>
      <c r="C19" s="24"/>
      <c r="D19" s="24"/>
      <c r="E19" s="24"/>
      <c r="F19" s="24"/>
      <c r="G19" s="24"/>
      <c r="H19" s="24"/>
      <c r="I19" s="24"/>
      <c r="J19" s="24"/>
      <c r="K19" s="24"/>
      <c r="L19" s="24"/>
      <c r="M19" s="24"/>
      <c r="N19" s="24"/>
      <c r="O19" s="24"/>
    </row>
    <row r="20" spans="1:15">
      <c r="A20" s="22" t="s">
        <v>107</v>
      </c>
      <c r="B20" s="55" t="s">
        <v>108</v>
      </c>
      <c r="C20" s="24">
        <v>-23129</v>
      </c>
      <c r="D20" s="24">
        <v>-105429</v>
      </c>
      <c r="E20" s="24">
        <v>-83185</v>
      </c>
      <c r="F20" s="24">
        <f t="shared" si="0"/>
        <v>-54920</v>
      </c>
      <c r="G20" s="24">
        <v>-31924</v>
      </c>
      <c r="H20" s="24">
        <v>-66109</v>
      </c>
      <c r="I20" s="24">
        <v>-38338</v>
      </c>
      <c r="J20" s="24">
        <v>-22876</v>
      </c>
      <c r="K20" s="24">
        <v>-8089</v>
      </c>
      <c r="L20" s="24">
        <v>-59409</v>
      </c>
      <c r="M20" s="24">
        <v>-46085</v>
      </c>
      <c r="N20" s="24">
        <v>-29679</v>
      </c>
      <c r="O20" s="24">
        <v>-14957</v>
      </c>
    </row>
    <row r="21" spans="1:15" ht="25.5">
      <c r="A21" s="22" t="s">
        <v>109</v>
      </c>
      <c r="B21" s="55" t="s">
        <v>110</v>
      </c>
      <c r="C21" s="24">
        <v>-2959</v>
      </c>
      <c r="D21" s="24">
        <v>-12781</v>
      </c>
      <c r="E21" s="24">
        <v>-9638</v>
      </c>
      <c r="F21" s="24">
        <f t="shared" si="0"/>
        <v>-6621</v>
      </c>
      <c r="G21" s="24">
        <v>-3489</v>
      </c>
      <c r="H21" s="24">
        <v>-16938</v>
      </c>
      <c r="I21" s="24">
        <v>-13367</v>
      </c>
      <c r="J21" s="24">
        <v>-9975</v>
      </c>
      <c r="K21" s="24">
        <v>-6165</v>
      </c>
      <c r="L21" s="24">
        <v>-32269</v>
      </c>
      <c r="M21" s="24">
        <v>-25342</v>
      </c>
      <c r="N21" s="24">
        <v>-17639</v>
      </c>
      <c r="O21" s="24">
        <v>-9699</v>
      </c>
    </row>
    <row r="22" spans="1:15">
      <c r="A22" s="22" t="s">
        <v>111</v>
      </c>
      <c r="B22" s="55" t="s">
        <v>112</v>
      </c>
      <c r="C22" s="36">
        <v>-145585</v>
      </c>
      <c r="D22" s="36">
        <v>-560405</v>
      </c>
      <c r="E22" s="36">
        <v>-412896</v>
      </c>
      <c r="F22" s="36">
        <f t="shared" si="0"/>
        <v>-272745</v>
      </c>
      <c r="G22" s="36">
        <f>G23+G24+G25+G26</f>
        <v>-133138</v>
      </c>
      <c r="H22" s="36">
        <f>H23+H24+H25+H26</f>
        <v>-544165</v>
      </c>
      <c r="I22" s="36">
        <f t="shared" ref="I22:O22" si="4">I23+I24+I25+I26</f>
        <v>-410973</v>
      </c>
      <c r="J22" s="36">
        <f t="shared" si="4"/>
        <v>-270427</v>
      </c>
      <c r="K22" s="36">
        <f t="shared" si="4"/>
        <v>-128566</v>
      </c>
      <c r="L22" s="36">
        <f t="shared" si="4"/>
        <v>-529140</v>
      </c>
      <c r="M22" s="36">
        <f t="shared" si="4"/>
        <v>-382266</v>
      </c>
      <c r="N22" s="36">
        <f t="shared" si="4"/>
        <v>-244699</v>
      </c>
      <c r="O22" s="36">
        <f t="shared" si="4"/>
        <v>-118048</v>
      </c>
    </row>
    <row r="23" spans="1:15">
      <c r="A23" s="37" t="s">
        <v>90</v>
      </c>
      <c r="B23" s="162" t="s">
        <v>91</v>
      </c>
      <c r="C23" s="24">
        <v>-48389</v>
      </c>
      <c r="D23" s="24">
        <v>-160303</v>
      </c>
      <c r="E23" s="24">
        <v>-113485</v>
      </c>
      <c r="F23" s="24">
        <f t="shared" si="0"/>
        <v>-75864</v>
      </c>
      <c r="G23" s="24">
        <v>-33114</v>
      </c>
      <c r="H23" s="24">
        <v>-108768</v>
      </c>
      <c r="I23" s="24">
        <v>-79050</v>
      </c>
      <c r="J23" s="24">
        <v>-45528</v>
      </c>
      <c r="K23" s="24">
        <v>-19931</v>
      </c>
      <c r="L23" s="24">
        <v>-110402</v>
      </c>
      <c r="M23" s="24">
        <v>-79998</v>
      </c>
      <c r="N23" s="24">
        <v>-51017</v>
      </c>
      <c r="O23" s="24">
        <v>-25320</v>
      </c>
    </row>
    <row r="24" spans="1:15">
      <c r="A24" s="37" t="s">
        <v>92</v>
      </c>
      <c r="B24" s="162" t="s">
        <v>93</v>
      </c>
      <c r="C24" s="24">
        <v>-78948</v>
      </c>
      <c r="D24" s="24">
        <v>-313348</v>
      </c>
      <c r="E24" s="24">
        <v>-232386</v>
      </c>
      <c r="F24" s="24">
        <f t="shared" si="0"/>
        <v>-152305</v>
      </c>
      <c r="G24" s="24">
        <v>-76552</v>
      </c>
      <c r="H24" s="24">
        <v>-340834</v>
      </c>
      <c r="I24" s="24">
        <v>-262453</v>
      </c>
      <c r="J24" s="24">
        <v>-178634</v>
      </c>
      <c r="K24" s="24">
        <v>-86616</v>
      </c>
      <c r="L24" s="24">
        <v>-336583</v>
      </c>
      <c r="M24" s="24">
        <v>-247726</v>
      </c>
      <c r="N24" s="24">
        <v>-162177</v>
      </c>
      <c r="O24" s="24">
        <v>-79194</v>
      </c>
    </row>
    <row r="25" spans="1:15">
      <c r="A25" s="37" t="s">
        <v>94</v>
      </c>
      <c r="B25" s="162" t="s">
        <v>95</v>
      </c>
      <c r="C25" s="24">
        <v>-4419</v>
      </c>
      <c r="D25" s="24">
        <v>-18288</v>
      </c>
      <c r="E25" s="24">
        <v>-13731</v>
      </c>
      <c r="F25" s="24">
        <f t="shared" si="0"/>
        <v>-8575</v>
      </c>
      <c r="G25" s="24">
        <v>-4301</v>
      </c>
      <c r="H25" s="24">
        <v>-14211</v>
      </c>
      <c r="I25" s="24">
        <v>-9660</v>
      </c>
      <c r="J25" s="24">
        <v>-5953</v>
      </c>
      <c r="K25" s="24">
        <v>-2669</v>
      </c>
      <c r="L25" s="24">
        <v>-14967</v>
      </c>
      <c r="M25" s="24">
        <v>-10600</v>
      </c>
      <c r="N25" s="24">
        <v>-7153</v>
      </c>
      <c r="O25" s="24">
        <v>-3212</v>
      </c>
    </row>
    <row r="26" spans="1:15">
      <c r="A26" s="37" t="s">
        <v>96</v>
      </c>
      <c r="B26" s="162" t="s">
        <v>97</v>
      </c>
      <c r="C26" s="24">
        <v>-13829</v>
      </c>
      <c r="D26" s="24">
        <v>-68466</v>
      </c>
      <c r="E26" s="24">
        <v>-53294</v>
      </c>
      <c r="F26" s="24">
        <f t="shared" si="0"/>
        <v>-36001</v>
      </c>
      <c r="G26" s="24">
        <v>-19171</v>
      </c>
      <c r="H26" s="24">
        <v>-80352</v>
      </c>
      <c r="I26" s="24">
        <v>-59810</v>
      </c>
      <c r="J26" s="24">
        <v>-40312</v>
      </c>
      <c r="K26" s="24">
        <v>-19350</v>
      </c>
      <c r="L26" s="24">
        <v>-67188</v>
      </c>
      <c r="M26" s="24">
        <v>-43942</v>
      </c>
      <c r="N26" s="24">
        <v>-24352</v>
      </c>
      <c r="O26" s="24">
        <v>-10322</v>
      </c>
    </row>
    <row r="27" spans="1:15">
      <c r="A27" s="21" t="s">
        <v>436</v>
      </c>
      <c r="B27" s="55" t="s">
        <v>437</v>
      </c>
      <c r="C27" s="24">
        <v>-13865</v>
      </c>
      <c r="D27" s="24">
        <v>-79796</v>
      </c>
      <c r="E27" s="24">
        <v>-60781</v>
      </c>
      <c r="F27" s="24">
        <f t="shared" si="0"/>
        <v>-40265</v>
      </c>
      <c r="G27" s="24">
        <v>-18509</v>
      </c>
      <c r="H27" s="24">
        <v>-12206</v>
      </c>
      <c r="I27" s="24">
        <v>1</v>
      </c>
      <c r="J27" s="24">
        <v>-1</v>
      </c>
      <c r="K27" s="24">
        <v>0</v>
      </c>
      <c r="L27" s="24">
        <v>0</v>
      </c>
      <c r="M27" s="24">
        <v>0</v>
      </c>
      <c r="N27" s="24">
        <v>0</v>
      </c>
      <c r="O27" s="24">
        <v>0</v>
      </c>
    </row>
    <row r="28" spans="1:15" ht="25.5">
      <c r="A28" s="22" t="s">
        <v>113</v>
      </c>
      <c r="B28" s="55" t="s">
        <v>114</v>
      </c>
      <c r="C28" s="24"/>
      <c r="D28" s="24">
        <v>0</v>
      </c>
      <c r="E28" s="24">
        <v>0</v>
      </c>
      <c r="F28" s="24">
        <f t="shared" si="0"/>
        <v>-117</v>
      </c>
      <c r="G28" s="24">
        <v>-57</v>
      </c>
      <c r="H28" s="24">
        <v>-7693</v>
      </c>
      <c r="I28" s="24">
        <v>-7638</v>
      </c>
      <c r="J28" s="24">
        <v>-7581</v>
      </c>
      <c r="K28" s="24">
        <v>-6111</v>
      </c>
      <c r="L28" s="24">
        <v>-55995</v>
      </c>
      <c r="M28" s="24">
        <v>-44033</v>
      </c>
      <c r="N28" s="24">
        <v>-25334</v>
      </c>
      <c r="O28" s="24">
        <v>-12556</v>
      </c>
    </row>
    <row r="29" spans="1:15" ht="15" thickBot="1">
      <c r="A29" s="33"/>
      <c r="B29" s="161"/>
      <c r="C29" s="38">
        <v>-185538</v>
      </c>
      <c r="D29" s="38">
        <v>-758411</v>
      </c>
      <c r="E29" s="38">
        <v>-566500</v>
      </c>
      <c r="F29" s="38">
        <f t="shared" si="0"/>
        <v>-374668</v>
      </c>
      <c r="G29" s="38">
        <f>G20+G21+G22+G27+G28</f>
        <v>-187117</v>
      </c>
      <c r="H29" s="38">
        <f>H20+H21+H22+H27+H28</f>
        <v>-647111</v>
      </c>
      <c r="I29" s="38">
        <f t="shared" ref="I29:O29" si="5">I20+I21+I22+I27+I28</f>
        <v>-470315</v>
      </c>
      <c r="J29" s="38">
        <f t="shared" si="5"/>
        <v>-310860</v>
      </c>
      <c r="K29" s="38">
        <f t="shared" si="5"/>
        <v>-148931</v>
      </c>
      <c r="L29" s="38">
        <f t="shared" si="5"/>
        <v>-676813</v>
      </c>
      <c r="M29" s="38">
        <f t="shared" si="5"/>
        <v>-497726</v>
      </c>
      <c r="N29" s="38">
        <f t="shared" si="5"/>
        <v>-317351</v>
      </c>
      <c r="O29" s="38">
        <f t="shared" si="5"/>
        <v>-155260</v>
      </c>
    </row>
    <row r="30" spans="1:15" ht="15" thickTop="1">
      <c r="A30" s="205" t="s">
        <v>82</v>
      </c>
      <c r="B30" s="191" t="s">
        <v>83</v>
      </c>
      <c r="C30" s="207">
        <v>466815</v>
      </c>
      <c r="D30" s="207">
        <v>1826152</v>
      </c>
      <c r="E30" s="207">
        <v>1363128</v>
      </c>
      <c r="F30" s="207">
        <f t="shared" si="0"/>
        <v>895939</v>
      </c>
      <c r="G30" s="207">
        <f>G18+G29</f>
        <v>435421</v>
      </c>
      <c r="H30" s="207">
        <f>H18+H29</f>
        <v>1422647</v>
      </c>
      <c r="I30" s="207">
        <f>I18+I29</f>
        <v>996388</v>
      </c>
      <c r="J30" s="207">
        <f t="shared" ref="J30:O30" si="6">J18+J29</f>
        <v>590721</v>
      </c>
      <c r="K30" s="207">
        <f t="shared" si="6"/>
        <v>253686</v>
      </c>
      <c r="L30" s="207">
        <f t="shared" si="6"/>
        <v>1118284</v>
      </c>
      <c r="M30" s="207">
        <f t="shared" si="6"/>
        <v>842887</v>
      </c>
      <c r="N30" s="207">
        <f t="shared" si="6"/>
        <v>546825</v>
      </c>
      <c r="O30" s="207">
        <f t="shared" si="6"/>
        <v>270580</v>
      </c>
    </row>
    <row r="31" spans="1:15">
      <c r="A31" s="39"/>
      <c r="B31" s="39"/>
      <c r="C31" s="40"/>
      <c r="D31" s="40"/>
      <c r="E31" s="40"/>
      <c r="F31" s="40"/>
      <c r="G31" s="40"/>
      <c r="H31" s="40"/>
      <c r="I31" s="40"/>
      <c r="J31" s="40"/>
      <c r="K31" s="40"/>
      <c r="L31" s="40"/>
      <c r="M31" s="40"/>
      <c r="N31" s="40"/>
      <c r="O31" s="40"/>
    </row>
    <row r="32" spans="1:15">
      <c r="B32" s="42"/>
      <c r="C32" s="43"/>
      <c r="D32" s="43"/>
      <c r="E32" s="43"/>
      <c r="F32" s="43"/>
      <c r="G32" s="43"/>
      <c r="H32" s="43"/>
      <c r="I32" s="43"/>
      <c r="J32" s="43"/>
      <c r="K32" s="43"/>
      <c r="L32" s="43"/>
      <c r="M32" s="43"/>
      <c r="N32" s="43"/>
      <c r="O32" s="43"/>
    </row>
    <row r="33" spans="1:15">
      <c r="B33" s="42"/>
      <c r="C33" s="42"/>
      <c r="D33" s="42"/>
      <c r="E33" s="42"/>
      <c r="F33" s="42"/>
      <c r="G33" s="42"/>
      <c r="H33" s="42"/>
      <c r="I33" s="42"/>
      <c r="J33" s="42"/>
      <c r="K33" s="42"/>
      <c r="L33" s="42"/>
      <c r="M33" s="42"/>
      <c r="N33" s="42"/>
      <c r="O33" s="42"/>
    </row>
    <row r="34" spans="1:15">
      <c r="A34" s="13" t="s">
        <v>54</v>
      </c>
      <c r="B34" s="13" t="s">
        <v>55</v>
      </c>
      <c r="C34" s="13"/>
      <c r="D34" s="13"/>
      <c r="E34" s="13"/>
      <c r="F34" s="13"/>
      <c r="G34" s="13"/>
      <c r="H34" s="13"/>
      <c r="I34" s="13"/>
      <c r="J34" s="13"/>
      <c r="K34" s="13"/>
      <c r="L34" s="13"/>
      <c r="M34" s="13"/>
      <c r="N34" s="13"/>
      <c r="O34" s="13"/>
    </row>
    <row r="35" spans="1:15" ht="30" customHeight="1">
      <c r="A35" s="32" t="s">
        <v>82</v>
      </c>
      <c r="B35" s="32" t="s">
        <v>83</v>
      </c>
      <c r="C35" s="188" t="s">
        <v>484</v>
      </c>
      <c r="D35" s="188" t="s">
        <v>476</v>
      </c>
      <c r="E35" s="188" t="s">
        <v>466</v>
      </c>
      <c r="F35" s="188" t="s">
        <v>452</v>
      </c>
      <c r="G35" s="188" t="s">
        <v>435</v>
      </c>
      <c r="H35" s="188" t="s">
        <v>431</v>
      </c>
      <c r="I35" s="188" t="s">
        <v>424</v>
      </c>
      <c r="J35" s="188" t="s">
        <v>425</v>
      </c>
      <c r="K35" s="188" t="s">
        <v>426</v>
      </c>
      <c r="L35" s="188" t="s">
        <v>427</v>
      </c>
      <c r="M35" s="188" t="s">
        <v>428</v>
      </c>
      <c r="N35" s="188" t="s">
        <v>429</v>
      </c>
      <c r="O35" s="188" t="s">
        <v>430</v>
      </c>
    </row>
    <row r="36" spans="1:15">
      <c r="A36" s="33" t="s">
        <v>12</v>
      </c>
      <c r="B36" s="161" t="s">
        <v>13</v>
      </c>
      <c r="C36" s="24"/>
      <c r="D36" s="24"/>
      <c r="E36" s="24"/>
      <c r="F36" s="24"/>
      <c r="G36" s="24"/>
      <c r="H36" s="24"/>
      <c r="I36" s="24"/>
      <c r="J36" s="24"/>
      <c r="K36" s="24"/>
      <c r="L36" s="24"/>
      <c r="M36" s="24"/>
      <c r="N36" s="24"/>
      <c r="O36" s="24"/>
    </row>
    <row r="37" spans="1:15">
      <c r="A37" s="22" t="s">
        <v>84</v>
      </c>
      <c r="B37" s="55" t="s">
        <v>85</v>
      </c>
      <c r="C37" s="24">
        <v>7106</v>
      </c>
      <c r="D37" s="24">
        <v>7425</v>
      </c>
      <c r="E37" s="24">
        <v>7706</v>
      </c>
      <c r="F37" s="24">
        <v>6577</v>
      </c>
      <c r="G37" s="24">
        <v>6378</v>
      </c>
      <c r="H37" s="24">
        <v>6740</v>
      </c>
      <c r="I37" s="24">
        <v>6527</v>
      </c>
      <c r="J37" s="24">
        <v>5657</v>
      </c>
      <c r="K37" s="24">
        <v>5521</v>
      </c>
      <c r="L37" s="24">
        <v>6557</v>
      </c>
      <c r="M37" s="24">
        <v>8101</v>
      </c>
      <c r="N37" s="24">
        <v>7427</v>
      </c>
      <c r="O37" s="24">
        <v>6705</v>
      </c>
    </row>
    <row r="38" spans="1:15" ht="25.5">
      <c r="A38" s="22" t="s">
        <v>86</v>
      </c>
      <c r="B38" s="55" t="s">
        <v>87</v>
      </c>
      <c r="C38" s="24">
        <v>88353</v>
      </c>
      <c r="D38" s="24">
        <v>98699</v>
      </c>
      <c r="E38" s="24">
        <v>92053</v>
      </c>
      <c r="F38" s="24">
        <v>89568</v>
      </c>
      <c r="G38" s="24">
        <v>87660</v>
      </c>
      <c r="H38" s="24">
        <v>89307</v>
      </c>
      <c r="I38" s="24">
        <v>90168</v>
      </c>
      <c r="J38" s="24">
        <v>79911</v>
      </c>
      <c r="K38" s="24">
        <v>66758</v>
      </c>
      <c r="L38" s="24">
        <v>74685</v>
      </c>
      <c r="M38" s="24">
        <v>76372</v>
      </c>
      <c r="N38" s="24">
        <v>69704</v>
      </c>
      <c r="O38" s="24">
        <v>64420</v>
      </c>
    </row>
    <row r="39" spans="1:15">
      <c r="A39" s="22" t="s">
        <v>88</v>
      </c>
      <c r="B39" s="55" t="s">
        <v>89</v>
      </c>
      <c r="C39" s="36">
        <v>468013</v>
      </c>
      <c r="D39" s="36">
        <v>455542</v>
      </c>
      <c r="E39" s="36">
        <v>473466</v>
      </c>
      <c r="F39" s="36">
        <f>F40+F41+F42+F43</f>
        <v>464190</v>
      </c>
      <c r="G39" s="36">
        <f>G40+G41+G42+G43</f>
        <v>455148</v>
      </c>
      <c r="H39" s="36">
        <f t="shared" ref="H39:O39" si="7">H40+H41+H42+H43</f>
        <v>439789</v>
      </c>
      <c r="I39" s="36">
        <f t="shared" si="7"/>
        <v>417416</v>
      </c>
      <c r="J39" s="36">
        <f t="shared" si="7"/>
        <v>358403</v>
      </c>
      <c r="K39" s="36">
        <f t="shared" si="7"/>
        <v>272080</v>
      </c>
      <c r="L39" s="36">
        <f t="shared" si="7"/>
        <v>305536</v>
      </c>
      <c r="M39" s="36">
        <f t="shared" si="7"/>
        <v>317457</v>
      </c>
      <c r="N39" s="36">
        <f t="shared" si="7"/>
        <v>291530</v>
      </c>
      <c r="O39" s="36">
        <f t="shared" si="7"/>
        <v>280534</v>
      </c>
    </row>
    <row r="40" spans="1:15">
      <c r="A40" s="37" t="s">
        <v>90</v>
      </c>
      <c r="B40" s="162" t="s">
        <v>91</v>
      </c>
      <c r="C40" s="24">
        <v>109629</v>
      </c>
      <c r="D40" s="24">
        <v>103330</v>
      </c>
      <c r="E40" s="24">
        <v>113018</v>
      </c>
      <c r="F40" s="24">
        <v>109300</v>
      </c>
      <c r="G40" s="24">
        <v>109197</v>
      </c>
      <c r="H40" s="24">
        <v>115712</v>
      </c>
      <c r="I40" s="24">
        <v>114398</v>
      </c>
      <c r="J40" s="24">
        <v>98567</v>
      </c>
      <c r="K40" s="24">
        <v>72575</v>
      </c>
      <c r="L40" s="24">
        <v>86727</v>
      </c>
      <c r="M40" s="24">
        <v>91729</v>
      </c>
      <c r="N40" s="24">
        <v>77572</v>
      </c>
      <c r="O40" s="24">
        <v>77535</v>
      </c>
    </row>
    <row r="41" spans="1:15">
      <c r="A41" s="37" t="s">
        <v>92</v>
      </c>
      <c r="B41" s="162" t="s">
        <v>93</v>
      </c>
      <c r="C41" s="24">
        <v>332017</v>
      </c>
      <c r="D41" s="24">
        <v>328468</v>
      </c>
      <c r="E41" s="24">
        <v>337910</v>
      </c>
      <c r="F41" s="24">
        <v>334020</v>
      </c>
      <c r="G41" s="24">
        <v>326287</v>
      </c>
      <c r="H41" s="24">
        <v>305139</v>
      </c>
      <c r="I41" s="24">
        <v>285859</v>
      </c>
      <c r="J41" s="24">
        <v>246231</v>
      </c>
      <c r="K41" s="24">
        <v>197529</v>
      </c>
      <c r="L41" s="24">
        <v>216243</v>
      </c>
      <c r="M41" s="24">
        <v>222575</v>
      </c>
      <c r="N41" s="24">
        <v>210731</v>
      </c>
      <c r="O41" s="24">
        <v>199683</v>
      </c>
    </row>
    <row r="42" spans="1:15">
      <c r="A42" s="37" t="s">
        <v>94</v>
      </c>
      <c r="B42" s="162" t="s">
        <v>95</v>
      </c>
      <c r="C42" s="24">
        <v>1307</v>
      </c>
      <c r="D42" s="24">
        <v>1366</v>
      </c>
      <c r="E42" s="24">
        <v>1258</v>
      </c>
      <c r="F42" s="24">
        <v>1229</v>
      </c>
      <c r="G42" s="24">
        <v>1248</v>
      </c>
      <c r="H42" s="24">
        <v>1311</v>
      </c>
      <c r="I42" s="24">
        <v>1367</v>
      </c>
      <c r="J42" s="24">
        <v>1458</v>
      </c>
      <c r="K42" s="24">
        <v>1636</v>
      </c>
      <c r="L42" s="24">
        <v>1854</v>
      </c>
      <c r="M42" s="24">
        <v>2125</v>
      </c>
      <c r="N42" s="24">
        <v>2167</v>
      </c>
      <c r="O42" s="24">
        <v>2204</v>
      </c>
    </row>
    <row r="43" spans="1:15">
      <c r="A43" s="37" t="s">
        <v>96</v>
      </c>
      <c r="B43" s="162" t="s">
        <v>97</v>
      </c>
      <c r="C43" s="24">
        <v>25060</v>
      </c>
      <c r="D43" s="24">
        <v>22378</v>
      </c>
      <c r="E43" s="24">
        <v>21280</v>
      </c>
      <c r="F43" s="24">
        <v>19641</v>
      </c>
      <c r="G43" s="24">
        <v>18416</v>
      </c>
      <c r="H43" s="24">
        <v>17627</v>
      </c>
      <c r="I43" s="24">
        <v>15792</v>
      </c>
      <c r="J43" s="24">
        <v>12147</v>
      </c>
      <c r="K43" s="24">
        <v>340</v>
      </c>
      <c r="L43" s="24">
        <v>712</v>
      </c>
      <c r="M43" s="24">
        <v>1028</v>
      </c>
      <c r="N43" s="24">
        <v>1060</v>
      </c>
      <c r="O43" s="24">
        <v>1112</v>
      </c>
    </row>
    <row r="44" spans="1:15">
      <c r="A44" s="21" t="s">
        <v>436</v>
      </c>
      <c r="B44" s="55" t="s">
        <v>437</v>
      </c>
      <c r="C44" s="24">
        <v>13676</v>
      </c>
      <c r="D44" s="24">
        <v>18813</v>
      </c>
      <c r="E44" s="24">
        <v>20294</v>
      </c>
      <c r="F44" s="24">
        <v>25413</v>
      </c>
      <c r="G44" s="24">
        <v>14234</v>
      </c>
      <c r="H44" s="24">
        <v>14218</v>
      </c>
      <c r="I44" s="24">
        <v>583</v>
      </c>
      <c r="J44" s="24">
        <v>396</v>
      </c>
      <c r="K44" s="24">
        <v>0</v>
      </c>
      <c r="L44" s="24">
        <v>0</v>
      </c>
      <c r="M44" s="24">
        <v>0</v>
      </c>
      <c r="N44" s="24">
        <v>1214</v>
      </c>
      <c r="O44" s="24">
        <v>7810</v>
      </c>
    </row>
    <row r="45" spans="1:15" ht="25.5">
      <c r="A45" s="22" t="s">
        <v>98</v>
      </c>
      <c r="B45" s="55" t="s">
        <v>99</v>
      </c>
      <c r="C45" s="24">
        <v>0</v>
      </c>
      <c r="D45" s="24">
        <v>0</v>
      </c>
      <c r="E45" s="24">
        <v>0</v>
      </c>
      <c r="F45" s="24">
        <v>0</v>
      </c>
      <c r="G45" s="24">
        <v>0</v>
      </c>
      <c r="H45" s="24">
        <v>0</v>
      </c>
      <c r="I45" s="24">
        <v>0</v>
      </c>
      <c r="J45" s="24">
        <v>1439</v>
      </c>
      <c r="K45" s="24">
        <v>6120</v>
      </c>
      <c r="L45" s="24">
        <v>12946</v>
      </c>
      <c r="M45" s="24">
        <v>19318</v>
      </c>
      <c r="N45" s="24">
        <v>11707</v>
      </c>
      <c r="O45" s="24">
        <v>11826</v>
      </c>
    </row>
    <row r="46" spans="1:15">
      <c r="A46" s="22" t="s">
        <v>100</v>
      </c>
      <c r="B46" s="55" t="s">
        <v>101</v>
      </c>
      <c r="C46" s="36">
        <v>75205</v>
      </c>
      <c r="D46" s="36">
        <v>74456</v>
      </c>
      <c r="E46" s="36">
        <v>65502</v>
      </c>
      <c r="F46" s="36">
        <f>F47+F48</f>
        <v>62321</v>
      </c>
      <c r="G46" s="36">
        <f>G48+G47</f>
        <v>59118</v>
      </c>
      <c r="H46" s="36">
        <f t="shared" ref="H46:O46" si="8">H48+H47</f>
        <v>53001</v>
      </c>
      <c r="I46" s="36">
        <f t="shared" si="8"/>
        <v>50428</v>
      </c>
      <c r="J46" s="36">
        <f t="shared" si="8"/>
        <v>53158</v>
      </c>
      <c r="K46" s="36">
        <f t="shared" si="8"/>
        <v>52138</v>
      </c>
      <c r="L46" s="36">
        <f t="shared" si="8"/>
        <v>54760</v>
      </c>
      <c r="M46" s="36">
        <f t="shared" si="8"/>
        <v>55189</v>
      </c>
      <c r="N46" s="36">
        <f t="shared" si="8"/>
        <v>56754</v>
      </c>
      <c r="O46" s="36">
        <f t="shared" si="8"/>
        <v>54545</v>
      </c>
    </row>
    <row r="47" spans="1:15">
      <c r="A47" s="37" t="s">
        <v>102</v>
      </c>
      <c r="B47" s="162" t="s">
        <v>103</v>
      </c>
      <c r="C47" s="24">
        <v>75205</v>
      </c>
      <c r="D47" s="24">
        <v>0</v>
      </c>
      <c r="E47" s="24">
        <v>0</v>
      </c>
      <c r="F47" s="24">
        <v>0</v>
      </c>
      <c r="G47" s="24">
        <v>0</v>
      </c>
      <c r="H47" s="24">
        <v>0</v>
      </c>
      <c r="I47" s="24">
        <v>0</v>
      </c>
      <c r="J47" s="24">
        <v>685</v>
      </c>
      <c r="K47" s="24">
        <v>1271</v>
      </c>
      <c r="L47" s="24">
        <v>1037</v>
      </c>
      <c r="M47" s="24">
        <v>1853</v>
      </c>
      <c r="N47" s="24">
        <v>1428</v>
      </c>
      <c r="O47" s="24">
        <v>6398</v>
      </c>
    </row>
    <row r="48" spans="1:15">
      <c r="A48" s="37" t="s">
        <v>104</v>
      </c>
      <c r="B48" s="162" t="s">
        <v>105</v>
      </c>
      <c r="C48" s="23">
        <v>75205</v>
      </c>
      <c r="D48" s="23">
        <v>74456</v>
      </c>
      <c r="E48" s="23">
        <v>65502</v>
      </c>
      <c r="F48" s="23">
        <v>62321</v>
      </c>
      <c r="G48" s="23">
        <v>59118</v>
      </c>
      <c r="H48" s="23">
        <v>53001</v>
      </c>
      <c r="I48" s="23">
        <v>50428</v>
      </c>
      <c r="J48" s="23">
        <v>52473</v>
      </c>
      <c r="K48" s="23">
        <v>50867</v>
      </c>
      <c r="L48" s="23">
        <v>53723</v>
      </c>
      <c r="M48" s="23">
        <v>53336</v>
      </c>
      <c r="N48" s="23">
        <v>55326</v>
      </c>
      <c r="O48" s="23">
        <v>48147</v>
      </c>
    </row>
    <row r="49" spans="1:15">
      <c r="A49" s="33"/>
      <c r="B49" s="161"/>
      <c r="C49" s="25">
        <v>652353</v>
      </c>
      <c r="D49" s="25">
        <v>654935</v>
      </c>
      <c r="E49" s="25">
        <v>659021</v>
      </c>
      <c r="F49" s="25">
        <f>F46+F45+F44+F39+F38+F37</f>
        <v>648069</v>
      </c>
      <c r="G49" s="25">
        <f>G46+G45+G44+G39+G38+G37</f>
        <v>622538</v>
      </c>
      <c r="H49" s="25">
        <f t="shared" ref="H49:O49" si="9">H46+H45+H44+H39+H38+H37</f>
        <v>603055</v>
      </c>
      <c r="I49" s="25">
        <f t="shared" si="9"/>
        <v>565122</v>
      </c>
      <c r="J49" s="25">
        <f t="shared" si="9"/>
        <v>498964</v>
      </c>
      <c r="K49" s="25">
        <f t="shared" si="9"/>
        <v>402617</v>
      </c>
      <c r="L49" s="25">
        <f t="shared" si="9"/>
        <v>454484</v>
      </c>
      <c r="M49" s="25">
        <f t="shared" si="9"/>
        <v>476437</v>
      </c>
      <c r="N49" s="25">
        <f t="shared" si="9"/>
        <v>438336</v>
      </c>
      <c r="O49" s="25">
        <f t="shared" si="9"/>
        <v>425840</v>
      </c>
    </row>
    <row r="50" spans="1:15">
      <c r="A50" s="33" t="s">
        <v>106</v>
      </c>
      <c r="B50" s="161" t="s">
        <v>15</v>
      </c>
      <c r="C50" s="24"/>
      <c r="D50" s="24"/>
      <c r="E50" s="24"/>
      <c r="F50" s="24"/>
      <c r="G50" s="24"/>
      <c r="H50" s="24"/>
      <c r="I50" s="24"/>
      <c r="J50" s="24"/>
      <c r="K50" s="24"/>
      <c r="L50" s="24"/>
      <c r="M50" s="24"/>
      <c r="N50" s="24"/>
      <c r="O50" s="24"/>
    </row>
    <row r="51" spans="1:15">
      <c r="A51" s="22" t="s">
        <v>107</v>
      </c>
      <c r="B51" s="55" t="s">
        <v>108</v>
      </c>
      <c r="C51" s="24">
        <v>-23129</v>
      </c>
      <c r="D51" s="24">
        <v>-22244</v>
      </c>
      <c r="E51" s="24">
        <v>-28265</v>
      </c>
      <c r="F51" s="24">
        <v>-22996</v>
      </c>
      <c r="G51" s="24">
        <v>-31924</v>
      </c>
      <c r="H51" s="24">
        <v>-27771</v>
      </c>
      <c r="I51" s="24">
        <v>-15462</v>
      </c>
      <c r="J51" s="24">
        <v>-14787</v>
      </c>
      <c r="K51" s="24">
        <v>-8089</v>
      </c>
      <c r="L51" s="24">
        <v>-13324</v>
      </c>
      <c r="M51" s="24">
        <v>-16406</v>
      </c>
      <c r="N51" s="24">
        <v>-14722</v>
      </c>
      <c r="O51" s="24">
        <v>-14957</v>
      </c>
    </row>
    <row r="52" spans="1:15" ht="25.5">
      <c r="A52" s="22" t="s">
        <v>109</v>
      </c>
      <c r="B52" s="55" t="s">
        <v>110</v>
      </c>
      <c r="C52" s="24">
        <v>-2959</v>
      </c>
      <c r="D52" s="24">
        <v>-3143</v>
      </c>
      <c r="E52" s="24">
        <v>-3017</v>
      </c>
      <c r="F52" s="24">
        <v>-3132</v>
      </c>
      <c r="G52" s="24">
        <v>-3489</v>
      </c>
      <c r="H52" s="24">
        <v>-3571</v>
      </c>
      <c r="I52" s="24">
        <v>-3392</v>
      </c>
      <c r="J52" s="24">
        <v>-3810</v>
      </c>
      <c r="K52" s="24">
        <v>-6165</v>
      </c>
      <c r="L52" s="24">
        <v>-6927</v>
      </c>
      <c r="M52" s="24">
        <v>-7703</v>
      </c>
      <c r="N52" s="24">
        <v>-7940</v>
      </c>
      <c r="O52" s="24">
        <v>-9699</v>
      </c>
    </row>
    <row r="53" spans="1:15">
      <c r="A53" s="22" t="s">
        <v>111</v>
      </c>
      <c r="B53" s="55" t="s">
        <v>112</v>
      </c>
      <c r="C53" s="36">
        <v>-145585</v>
      </c>
      <c r="D53" s="36">
        <v>-147509</v>
      </c>
      <c r="E53" s="36">
        <v>-140151</v>
      </c>
      <c r="F53" s="36">
        <f>F54+F55+F56+F57</f>
        <v>-139607</v>
      </c>
      <c r="G53" s="36">
        <f>G54+G55+G56+G57</f>
        <v>-133138</v>
      </c>
      <c r="H53" s="36">
        <f t="shared" ref="H53:O53" si="10">H54+H55+H56+H57</f>
        <v>-133192</v>
      </c>
      <c r="I53" s="36">
        <f t="shared" si="10"/>
        <v>-140545</v>
      </c>
      <c r="J53" s="36">
        <f t="shared" si="10"/>
        <v>-141861</v>
      </c>
      <c r="K53" s="36">
        <f t="shared" si="10"/>
        <v>-128566</v>
      </c>
      <c r="L53" s="36">
        <f t="shared" si="10"/>
        <v>-146874</v>
      </c>
      <c r="M53" s="36">
        <f t="shared" si="10"/>
        <v>-137567</v>
      </c>
      <c r="N53" s="36">
        <f t="shared" si="10"/>
        <v>-126651</v>
      </c>
      <c r="O53" s="36">
        <f t="shared" si="10"/>
        <v>-118048</v>
      </c>
    </row>
    <row r="54" spans="1:15">
      <c r="A54" s="37" t="s">
        <v>90</v>
      </c>
      <c r="B54" s="162" t="s">
        <v>91</v>
      </c>
      <c r="C54" s="24">
        <v>-48389</v>
      </c>
      <c r="D54" s="24">
        <v>-46818</v>
      </c>
      <c r="E54" s="24">
        <v>-37621</v>
      </c>
      <c r="F54" s="24">
        <v>-42750</v>
      </c>
      <c r="G54" s="24">
        <v>-33114</v>
      </c>
      <c r="H54" s="24">
        <v>-29718</v>
      </c>
      <c r="I54" s="24">
        <v>-33522</v>
      </c>
      <c r="J54" s="24">
        <v>-25597</v>
      </c>
      <c r="K54" s="24">
        <v>-19931</v>
      </c>
      <c r="L54" s="24">
        <v>-30404</v>
      </c>
      <c r="M54" s="24">
        <v>-28981</v>
      </c>
      <c r="N54" s="24">
        <v>-25697</v>
      </c>
      <c r="O54" s="24">
        <v>-25320</v>
      </c>
    </row>
    <row r="55" spans="1:15">
      <c r="A55" s="37" t="s">
        <v>92</v>
      </c>
      <c r="B55" s="162" t="s">
        <v>93</v>
      </c>
      <c r="C55" s="24">
        <v>-78948</v>
      </c>
      <c r="D55" s="24">
        <v>-80962</v>
      </c>
      <c r="E55" s="24">
        <v>-80081</v>
      </c>
      <c r="F55" s="24">
        <v>-75753</v>
      </c>
      <c r="G55" s="24">
        <v>-76552</v>
      </c>
      <c r="H55" s="24">
        <v>-78381</v>
      </c>
      <c r="I55" s="24">
        <v>-83819</v>
      </c>
      <c r="J55" s="24">
        <v>-92018</v>
      </c>
      <c r="K55" s="24">
        <v>-86616</v>
      </c>
      <c r="L55" s="24">
        <v>-88857</v>
      </c>
      <c r="M55" s="24">
        <v>-85549</v>
      </c>
      <c r="N55" s="24">
        <v>-82983</v>
      </c>
      <c r="O55" s="24">
        <v>-79194</v>
      </c>
    </row>
    <row r="56" spans="1:15">
      <c r="A56" s="37" t="s">
        <v>94</v>
      </c>
      <c r="B56" s="162" t="s">
        <v>95</v>
      </c>
      <c r="C56" s="24">
        <v>-4419</v>
      </c>
      <c r="D56" s="24">
        <v>-4557</v>
      </c>
      <c r="E56" s="24">
        <v>-5156</v>
      </c>
      <c r="F56" s="24">
        <v>-4274</v>
      </c>
      <c r="G56" s="24">
        <v>-4301</v>
      </c>
      <c r="H56" s="24">
        <v>-4551</v>
      </c>
      <c r="I56" s="24">
        <v>-3707</v>
      </c>
      <c r="J56" s="24">
        <v>-3284</v>
      </c>
      <c r="K56" s="24">
        <v>-2669</v>
      </c>
      <c r="L56" s="24">
        <v>-4367</v>
      </c>
      <c r="M56" s="24">
        <v>-3447</v>
      </c>
      <c r="N56" s="24">
        <v>-3941</v>
      </c>
      <c r="O56" s="24">
        <v>-3212</v>
      </c>
    </row>
    <row r="57" spans="1:15">
      <c r="A57" s="37" t="s">
        <v>96</v>
      </c>
      <c r="B57" s="162" t="s">
        <v>97</v>
      </c>
      <c r="C57" s="24">
        <v>-13829</v>
      </c>
      <c r="D57" s="24">
        <v>-15172</v>
      </c>
      <c r="E57" s="24">
        <v>-17293</v>
      </c>
      <c r="F57" s="24">
        <v>-16830</v>
      </c>
      <c r="G57" s="24">
        <v>-19171</v>
      </c>
      <c r="H57" s="24">
        <v>-20542</v>
      </c>
      <c r="I57" s="24">
        <v>-19497</v>
      </c>
      <c r="J57" s="24">
        <v>-20962</v>
      </c>
      <c r="K57" s="24">
        <v>-19350</v>
      </c>
      <c r="L57" s="24">
        <v>-23246</v>
      </c>
      <c r="M57" s="24">
        <v>-19590</v>
      </c>
      <c r="N57" s="24">
        <v>-14030</v>
      </c>
      <c r="O57" s="24">
        <v>-10322</v>
      </c>
    </row>
    <row r="58" spans="1:15">
      <c r="A58" s="21" t="s">
        <v>436</v>
      </c>
      <c r="B58" s="55" t="s">
        <v>437</v>
      </c>
      <c r="C58" s="24">
        <v>-13865</v>
      </c>
      <c r="D58" s="24">
        <v>-19015</v>
      </c>
      <c r="E58" s="24">
        <v>-20516</v>
      </c>
      <c r="F58" s="24">
        <v>-21756</v>
      </c>
      <c r="G58" s="24">
        <v>-18509</v>
      </c>
      <c r="H58" s="24">
        <v>-12207</v>
      </c>
      <c r="I58" s="24">
        <v>1</v>
      </c>
      <c r="J58" s="24">
        <v>-1</v>
      </c>
      <c r="K58" s="24">
        <v>0</v>
      </c>
      <c r="L58" s="24">
        <v>0</v>
      </c>
      <c r="M58" s="24">
        <v>0</v>
      </c>
      <c r="N58" s="24">
        <v>0</v>
      </c>
      <c r="O58" s="24">
        <v>0</v>
      </c>
    </row>
    <row r="59" spans="1:15" ht="25.5">
      <c r="A59" s="22" t="s">
        <v>113</v>
      </c>
      <c r="B59" s="55" t="s">
        <v>114</v>
      </c>
      <c r="C59" s="24">
        <v>0</v>
      </c>
      <c r="D59" s="24">
        <v>0</v>
      </c>
      <c r="E59" s="24">
        <v>117</v>
      </c>
      <c r="F59" s="24">
        <v>-60</v>
      </c>
      <c r="G59" s="24">
        <v>-57</v>
      </c>
      <c r="H59" s="24">
        <v>-55</v>
      </c>
      <c r="I59" s="24">
        <v>-57</v>
      </c>
      <c r="J59" s="24">
        <v>-1470</v>
      </c>
      <c r="K59" s="24">
        <v>-6111</v>
      </c>
      <c r="L59" s="24">
        <v>-11962</v>
      </c>
      <c r="M59" s="24">
        <v>-18699</v>
      </c>
      <c r="N59" s="24">
        <v>-12778</v>
      </c>
      <c r="O59" s="24">
        <v>-12556</v>
      </c>
    </row>
    <row r="60" spans="1:15" ht="15" thickBot="1">
      <c r="A60" s="33"/>
      <c r="B60" s="161"/>
      <c r="C60" s="38">
        <v>-185538</v>
      </c>
      <c r="D60" s="38">
        <v>-191911</v>
      </c>
      <c r="E60" s="38">
        <v>-191832</v>
      </c>
      <c r="F60" s="38">
        <f>F51+F52+F53+F58+F59</f>
        <v>-187551</v>
      </c>
      <c r="G60" s="38">
        <f>G51+G52+G53+G58+G59</f>
        <v>-187117</v>
      </c>
      <c r="H60" s="38">
        <f>H51+H52+H53+H58+H59</f>
        <v>-176796</v>
      </c>
      <c r="I60" s="38">
        <f t="shared" ref="I60:O60" si="11">I51+I52+I53+I58+I59</f>
        <v>-159455</v>
      </c>
      <c r="J60" s="38">
        <f t="shared" si="11"/>
        <v>-161929</v>
      </c>
      <c r="K60" s="38">
        <f t="shared" si="11"/>
        <v>-148931</v>
      </c>
      <c r="L60" s="38">
        <f t="shared" si="11"/>
        <v>-179087</v>
      </c>
      <c r="M60" s="38">
        <f t="shared" si="11"/>
        <v>-180375</v>
      </c>
      <c r="N60" s="38">
        <f t="shared" si="11"/>
        <v>-162091</v>
      </c>
      <c r="O60" s="38">
        <f t="shared" si="11"/>
        <v>-155260</v>
      </c>
    </row>
    <row r="61" spans="1:15" ht="15" thickTop="1">
      <c r="A61" s="205" t="s">
        <v>82</v>
      </c>
      <c r="B61" s="191" t="s">
        <v>83</v>
      </c>
      <c r="C61" s="207">
        <v>466815</v>
      </c>
      <c r="D61" s="207">
        <v>463024</v>
      </c>
      <c r="E61" s="207">
        <v>467189</v>
      </c>
      <c r="F61" s="207">
        <f>F49+F60</f>
        <v>460518</v>
      </c>
      <c r="G61" s="207">
        <f>G49+G60</f>
        <v>435421</v>
      </c>
      <c r="H61" s="207">
        <f t="shared" ref="H61:O61" si="12">H49+H60</f>
        <v>426259</v>
      </c>
      <c r="I61" s="207">
        <f t="shared" si="12"/>
        <v>405667</v>
      </c>
      <c r="J61" s="207">
        <f t="shared" si="12"/>
        <v>337035</v>
      </c>
      <c r="K61" s="207">
        <f t="shared" si="12"/>
        <v>253686</v>
      </c>
      <c r="L61" s="207">
        <f t="shared" si="12"/>
        <v>275397</v>
      </c>
      <c r="M61" s="207">
        <f t="shared" si="12"/>
        <v>296062</v>
      </c>
      <c r="N61" s="207">
        <f t="shared" si="12"/>
        <v>276245</v>
      </c>
      <c r="O61" s="207">
        <f t="shared" si="12"/>
        <v>270580</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pageSetUpPr fitToPage="1"/>
  </sheetPr>
  <dimension ref="A1:R52"/>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43.42578125" style="2" customWidth="1"/>
    <col min="2" max="2" width="33.42578125" style="2" customWidth="1" outlineLevel="1"/>
    <col min="3" max="13" width="12.140625" style="2" bestFit="1" customWidth="1"/>
    <col min="14" max="14" width="12.140625" style="10" bestFit="1" customWidth="1"/>
    <col min="15" max="15" width="12" style="2" customWidth="1"/>
    <col min="16" max="16" width="11.5703125" style="2" customWidth="1"/>
    <col min="17" max="17" width="11.28515625" style="2" bestFit="1" customWidth="1"/>
    <col min="18" max="18" width="1.7109375" style="2" customWidth="1"/>
    <col min="19" max="19" width="11.5703125" style="2" customWidth="1"/>
    <col min="20" max="20" width="10.5703125" style="2" bestFit="1" customWidth="1"/>
    <col min="21" max="16384" width="10.28515625" style="2"/>
  </cols>
  <sheetData>
    <row r="1" spans="1:18">
      <c r="A1" s="44" t="s">
        <v>0</v>
      </c>
      <c r="B1" s="44" t="s">
        <v>1</v>
      </c>
      <c r="C1" s="12"/>
      <c r="D1" s="12"/>
      <c r="E1" s="12"/>
      <c r="F1" s="12"/>
      <c r="G1" s="12"/>
      <c r="H1" s="12"/>
      <c r="I1" s="12"/>
      <c r="J1" s="12"/>
      <c r="K1" s="12"/>
      <c r="L1" s="12"/>
      <c r="M1" s="12"/>
      <c r="N1" s="12"/>
      <c r="O1" s="130"/>
      <c r="P1" s="12"/>
      <c r="Q1" s="12"/>
      <c r="R1" s="130"/>
    </row>
    <row r="2" spans="1:18">
      <c r="A2" s="12"/>
      <c r="B2" s="12"/>
      <c r="C2" s="12"/>
      <c r="D2" s="12"/>
      <c r="E2" s="12"/>
      <c r="F2" s="12"/>
      <c r="G2" s="12"/>
      <c r="H2" s="12"/>
      <c r="I2" s="12"/>
      <c r="J2" s="12"/>
      <c r="K2" s="12"/>
      <c r="L2" s="12"/>
      <c r="M2" s="12"/>
      <c r="N2" s="12"/>
      <c r="O2" s="130"/>
      <c r="P2" s="12"/>
      <c r="Q2" s="12"/>
      <c r="R2" s="130"/>
    </row>
    <row r="3" spans="1:18">
      <c r="A3" s="13" t="s">
        <v>2</v>
      </c>
      <c r="B3" s="13" t="s">
        <v>3</v>
      </c>
      <c r="C3" s="13"/>
      <c r="D3" s="13"/>
      <c r="E3" s="13"/>
      <c r="F3" s="13"/>
      <c r="G3" s="13"/>
      <c r="H3" s="13"/>
      <c r="I3" s="13"/>
      <c r="J3" s="13"/>
      <c r="K3" s="13"/>
      <c r="L3" s="13"/>
      <c r="M3" s="13"/>
      <c r="N3" s="13"/>
      <c r="O3" s="13"/>
    </row>
    <row r="4" spans="1:18" ht="30" customHeight="1">
      <c r="A4" s="32" t="s">
        <v>22</v>
      </c>
      <c r="B4" s="32" t="s">
        <v>23</v>
      </c>
      <c r="C4" s="8" t="s">
        <v>483</v>
      </c>
      <c r="D4" s="8" t="s">
        <v>475</v>
      </c>
      <c r="E4" s="8" t="s">
        <v>465</v>
      </c>
      <c r="F4" s="8" t="s">
        <v>451</v>
      </c>
      <c r="G4" s="8" t="s">
        <v>432</v>
      </c>
      <c r="H4" s="8" t="s">
        <v>401</v>
      </c>
      <c r="I4" s="8" t="s">
        <v>386</v>
      </c>
      <c r="J4" s="8" t="s">
        <v>6</v>
      </c>
      <c r="K4" s="8" t="s">
        <v>7</v>
      </c>
      <c r="L4" s="8" t="s">
        <v>8</v>
      </c>
      <c r="M4" s="8" t="s">
        <v>9</v>
      </c>
      <c r="N4" s="8" t="s">
        <v>10</v>
      </c>
      <c r="O4" s="8" t="s">
        <v>11</v>
      </c>
    </row>
    <row r="5" spans="1:18">
      <c r="A5" s="11" t="s">
        <v>115</v>
      </c>
      <c r="B5" s="58" t="s">
        <v>19</v>
      </c>
      <c r="C5" s="62"/>
      <c r="D5" s="62"/>
      <c r="E5" s="62"/>
      <c r="F5" s="62"/>
      <c r="G5" s="62"/>
      <c r="H5" s="45"/>
      <c r="I5" s="45"/>
      <c r="J5" s="45"/>
      <c r="K5" s="45"/>
      <c r="L5" s="45"/>
      <c r="M5" s="45"/>
      <c r="N5" s="45"/>
      <c r="O5" s="45"/>
    </row>
    <row r="6" spans="1:18">
      <c r="A6" s="46" t="s">
        <v>477</v>
      </c>
      <c r="B6" s="163" t="s">
        <v>478</v>
      </c>
      <c r="C6" s="24">
        <v>55853</v>
      </c>
      <c r="D6" s="24">
        <v>196667</v>
      </c>
      <c r="E6" s="24">
        <v>144904</v>
      </c>
      <c r="F6" s="24">
        <v>99080</v>
      </c>
      <c r="G6" s="24">
        <v>48447</v>
      </c>
      <c r="H6" s="24">
        <v>155724</v>
      </c>
      <c r="I6" s="24">
        <v>111176</v>
      </c>
      <c r="J6" s="24">
        <v>68644</v>
      </c>
      <c r="K6" s="24">
        <v>26932</v>
      </c>
      <c r="L6" s="24">
        <v>103939</v>
      </c>
      <c r="M6" s="24">
        <v>76159.399999999994</v>
      </c>
      <c r="N6" s="24">
        <v>49737</v>
      </c>
      <c r="O6" s="24">
        <v>24483</v>
      </c>
    </row>
    <row r="7" spans="1:18">
      <c r="A7" s="46" t="s">
        <v>116</v>
      </c>
      <c r="B7" s="163" t="s">
        <v>117</v>
      </c>
      <c r="C7" s="24">
        <v>38082</v>
      </c>
      <c r="D7" s="24">
        <v>70794</v>
      </c>
      <c r="E7" s="24">
        <v>46884</v>
      </c>
      <c r="F7" s="24">
        <f>F30+G30</f>
        <v>31501</v>
      </c>
      <c r="G7" s="24">
        <v>15584</v>
      </c>
      <c r="H7" s="24">
        <v>47101</v>
      </c>
      <c r="I7" s="24">
        <v>31126</v>
      </c>
      <c r="J7" s="24">
        <v>15511</v>
      </c>
      <c r="K7" s="24">
        <v>4075</v>
      </c>
      <c r="L7" s="24">
        <v>16921</v>
      </c>
      <c r="M7" s="24">
        <v>12526</v>
      </c>
      <c r="N7" s="24">
        <v>8274</v>
      </c>
      <c r="O7" s="24">
        <v>3995</v>
      </c>
    </row>
    <row r="8" spans="1:18">
      <c r="A8" s="46" t="s">
        <v>118</v>
      </c>
      <c r="B8" s="163" t="s">
        <v>119</v>
      </c>
      <c r="C8" s="24"/>
      <c r="D8" s="24">
        <v>110057</v>
      </c>
      <c r="E8" s="24">
        <v>93114</v>
      </c>
      <c r="F8" s="24">
        <f t="shared" ref="F8:F23" si="0">F31+G31</f>
        <v>62459</v>
      </c>
      <c r="G8" s="24">
        <v>31826</v>
      </c>
      <c r="H8" s="24">
        <v>112091</v>
      </c>
      <c r="I8" s="24">
        <v>82886</v>
      </c>
      <c r="J8" s="24">
        <v>53163</v>
      </c>
      <c r="K8" s="24">
        <v>25291</v>
      </c>
      <c r="L8" s="24">
        <v>105789</v>
      </c>
      <c r="M8" s="24">
        <v>79214.399999999994</v>
      </c>
      <c r="N8" s="24">
        <v>51999</v>
      </c>
      <c r="O8" s="24">
        <v>24068</v>
      </c>
    </row>
    <row r="9" spans="1:18">
      <c r="A9" s="46" t="s">
        <v>120</v>
      </c>
      <c r="B9" s="163" t="s">
        <v>121</v>
      </c>
      <c r="C9" s="24">
        <v>6674</v>
      </c>
      <c r="D9" s="24">
        <v>27957</v>
      </c>
      <c r="E9" s="24">
        <v>20842</v>
      </c>
      <c r="F9" s="24">
        <f t="shared" si="0"/>
        <v>13346</v>
      </c>
      <c r="G9" s="24">
        <v>6789</v>
      </c>
      <c r="H9" s="24">
        <v>21876</v>
      </c>
      <c r="I9" s="24">
        <v>14715</v>
      </c>
      <c r="J9" s="24">
        <v>7260</v>
      </c>
      <c r="K9" s="24">
        <v>2014</v>
      </c>
      <c r="L9" s="24">
        <v>7914</v>
      </c>
      <c r="M9" s="24">
        <v>5771</v>
      </c>
      <c r="N9" s="24">
        <v>3952</v>
      </c>
      <c r="O9" s="24">
        <v>2014</v>
      </c>
    </row>
    <row r="10" spans="1:18">
      <c r="A10" s="46" t="s">
        <v>122</v>
      </c>
      <c r="B10" s="163" t="s">
        <v>123</v>
      </c>
      <c r="C10" s="24">
        <v>5588</v>
      </c>
      <c r="D10" s="24">
        <v>17413</v>
      </c>
      <c r="E10" s="24">
        <v>15557</v>
      </c>
      <c r="F10" s="24">
        <f t="shared" si="0"/>
        <v>11663</v>
      </c>
      <c r="G10" s="24">
        <v>5631</v>
      </c>
      <c r="H10" s="24">
        <v>25001</v>
      </c>
      <c r="I10" s="24">
        <v>18482</v>
      </c>
      <c r="J10" s="24">
        <v>11800</v>
      </c>
      <c r="K10" s="24">
        <v>5352</v>
      </c>
      <c r="L10" s="24">
        <v>23383</v>
      </c>
      <c r="M10" s="24">
        <v>17836</v>
      </c>
      <c r="N10" s="24">
        <v>9508</v>
      </c>
      <c r="O10" s="24">
        <v>5000</v>
      </c>
    </row>
    <row r="11" spans="1:18">
      <c r="A11" s="46" t="s">
        <v>124</v>
      </c>
      <c r="B11" s="163" t="s">
        <v>125</v>
      </c>
      <c r="C11" s="24">
        <v>19216</v>
      </c>
      <c r="D11" s="24">
        <v>78861</v>
      </c>
      <c r="E11" s="24">
        <v>59569</v>
      </c>
      <c r="F11" s="24">
        <f t="shared" si="0"/>
        <v>38033</v>
      </c>
      <c r="G11" s="24">
        <v>19411</v>
      </c>
      <c r="H11" s="24">
        <v>70836</v>
      </c>
      <c r="I11" s="24">
        <v>49350</v>
      </c>
      <c r="J11" s="24">
        <v>30426</v>
      </c>
      <c r="K11" s="24">
        <v>13535</v>
      </c>
      <c r="L11" s="24">
        <v>79993</v>
      </c>
      <c r="M11" s="24">
        <v>61699.6</v>
      </c>
      <c r="N11" s="24">
        <v>43619</v>
      </c>
      <c r="O11" s="24">
        <v>20676</v>
      </c>
    </row>
    <row r="12" spans="1:18">
      <c r="A12" s="47" t="s">
        <v>126</v>
      </c>
      <c r="B12" s="163" t="s">
        <v>127</v>
      </c>
      <c r="C12" s="24">
        <v>10238</v>
      </c>
      <c r="D12" s="24">
        <v>52452</v>
      </c>
      <c r="E12" s="24">
        <v>35282</v>
      </c>
      <c r="F12" s="24">
        <f t="shared" si="0"/>
        <v>18197</v>
      </c>
      <c r="G12" s="24">
        <v>12463</v>
      </c>
      <c r="H12" s="24">
        <v>27946</v>
      </c>
      <c r="I12" s="24">
        <v>18515</v>
      </c>
      <c r="J12" s="24">
        <v>11430</v>
      </c>
      <c r="K12" s="24">
        <v>3887</v>
      </c>
      <c r="L12" s="24">
        <v>11600</v>
      </c>
      <c r="M12" s="24">
        <v>10581.6</v>
      </c>
      <c r="N12" s="24">
        <v>7018</v>
      </c>
      <c r="O12" s="24">
        <v>2952</v>
      </c>
    </row>
    <row r="13" spans="1:18">
      <c r="A13" s="48" t="s">
        <v>128</v>
      </c>
      <c r="B13" s="163" t="s">
        <v>129</v>
      </c>
      <c r="C13" s="24">
        <v>4011</v>
      </c>
      <c r="D13" s="24">
        <v>9092</v>
      </c>
      <c r="E13" s="24">
        <v>5412</v>
      </c>
      <c r="F13" s="24">
        <f t="shared" si="0"/>
        <v>2115</v>
      </c>
      <c r="G13" s="24">
        <v>902</v>
      </c>
      <c r="H13" s="24">
        <v>4367</v>
      </c>
      <c r="I13" s="24">
        <v>2489</v>
      </c>
      <c r="J13" s="24">
        <v>1612</v>
      </c>
      <c r="K13" s="24">
        <v>0</v>
      </c>
      <c r="L13" s="24">
        <v>0</v>
      </c>
      <c r="M13" s="24">
        <v>0</v>
      </c>
      <c r="N13" s="24">
        <v>0</v>
      </c>
      <c r="O13" s="24">
        <v>0</v>
      </c>
    </row>
    <row r="14" spans="1:18">
      <c r="A14" s="46" t="s">
        <v>485</v>
      </c>
      <c r="B14" s="163" t="s">
        <v>487</v>
      </c>
      <c r="C14" s="23">
        <v>12221</v>
      </c>
      <c r="D14" s="23">
        <v>44719</v>
      </c>
      <c r="E14" s="23">
        <v>32222</v>
      </c>
      <c r="F14" s="23">
        <v>17279</v>
      </c>
      <c r="G14" s="23">
        <v>5500</v>
      </c>
      <c r="H14" s="23">
        <v>28903</v>
      </c>
      <c r="I14" s="23">
        <v>19450</v>
      </c>
      <c r="J14" s="23">
        <v>10031</v>
      </c>
      <c r="K14" s="23">
        <v>1181</v>
      </c>
      <c r="L14" s="23">
        <v>7704</v>
      </c>
      <c r="M14" s="23">
        <v>5569</v>
      </c>
      <c r="N14" s="23">
        <v>2481</v>
      </c>
      <c r="O14" s="23">
        <v>1105</v>
      </c>
    </row>
    <row r="15" spans="1:18">
      <c r="A15" s="11"/>
      <c r="B15" s="58"/>
      <c r="C15" s="25">
        <v>151883</v>
      </c>
      <c r="D15" s="25">
        <v>608012</v>
      </c>
      <c r="E15" s="25">
        <f>SUM(E6:E14)</f>
        <v>453786</v>
      </c>
      <c r="F15" s="25">
        <f t="shared" si="0"/>
        <v>293673</v>
      </c>
      <c r="G15" s="25">
        <f>SUM(G6:G14)</f>
        <v>146553</v>
      </c>
      <c r="H15" s="25">
        <f t="shared" ref="H15:O15" si="1">SUM(H6:H14)</f>
        <v>493845</v>
      </c>
      <c r="I15" s="25">
        <f t="shared" si="1"/>
        <v>348189</v>
      </c>
      <c r="J15" s="25">
        <f t="shared" si="1"/>
        <v>209877</v>
      </c>
      <c r="K15" s="25">
        <f t="shared" si="1"/>
        <v>82267</v>
      </c>
      <c r="L15" s="25">
        <f t="shared" si="1"/>
        <v>357243</v>
      </c>
      <c r="M15" s="25">
        <f t="shared" si="1"/>
        <v>269357</v>
      </c>
      <c r="N15" s="25">
        <f t="shared" si="1"/>
        <v>176588</v>
      </c>
      <c r="O15" s="25">
        <f t="shared" si="1"/>
        <v>84293</v>
      </c>
    </row>
    <row r="16" spans="1:18">
      <c r="A16" s="11" t="s">
        <v>131</v>
      </c>
      <c r="B16" s="58" t="s">
        <v>21</v>
      </c>
      <c r="C16" s="49"/>
      <c r="D16" s="49"/>
      <c r="E16" s="49"/>
      <c r="F16" s="49"/>
      <c r="G16" s="49"/>
      <c r="H16" s="49"/>
      <c r="I16" s="49"/>
      <c r="J16" s="49"/>
      <c r="K16" s="49"/>
      <c r="L16" s="49"/>
      <c r="M16" s="49"/>
      <c r="N16" s="49"/>
      <c r="O16" s="49"/>
    </row>
    <row r="17" spans="1:15">
      <c r="A17" s="46" t="s">
        <v>479</v>
      </c>
      <c r="B17" s="163" t="s">
        <v>478</v>
      </c>
      <c r="C17" s="24">
        <v>-1343</v>
      </c>
      <c r="D17" s="24">
        <v>-6940</v>
      </c>
      <c r="E17" s="24">
        <v>-4717</v>
      </c>
      <c r="F17" s="24">
        <v>-1530</v>
      </c>
      <c r="G17" s="24">
        <v>-691</v>
      </c>
      <c r="H17" s="24">
        <v>-7381</v>
      </c>
      <c r="I17" s="24">
        <v>-3996</v>
      </c>
      <c r="J17" s="24">
        <v>-2746</v>
      </c>
      <c r="K17" s="24">
        <v>-1015</v>
      </c>
      <c r="L17" s="24">
        <v>-4383</v>
      </c>
      <c r="M17" s="24">
        <v>-2749.6</v>
      </c>
      <c r="N17" s="24">
        <v>-758</v>
      </c>
      <c r="O17" s="24">
        <v>-339</v>
      </c>
    </row>
    <row r="18" spans="1:15">
      <c r="A18" s="46" t="s">
        <v>124</v>
      </c>
      <c r="B18" s="163" t="s">
        <v>125</v>
      </c>
      <c r="C18" s="24">
        <v>-10151</v>
      </c>
      <c r="D18" s="24">
        <v>-54802</v>
      </c>
      <c r="E18" s="24">
        <v>-38985</v>
      </c>
      <c r="F18" s="24">
        <f t="shared" si="0"/>
        <v>-23691</v>
      </c>
      <c r="G18" s="24">
        <v>-14499</v>
      </c>
      <c r="H18" s="24">
        <v>-46391</v>
      </c>
      <c r="I18" s="24">
        <v>-32003</v>
      </c>
      <c r="J18" s="24">
        <v>-19332</v>
      </c>
      <c r="K18" s="24">
        <v>-7812</v>
      </c>
      <c r="L18" s="24">
        <v>-33944</v>
      </c>
      <c r="M18" s="24">
        <v>-25614</v>
      </c>
      <c r="N18" s="24">
        <v>-17344</v>
      </c>
      <c r="O18" s="24">
        <v>-8935</v>
      </c>
    </row>
    <row r="19" spans="1:15">
      <c r="A19" s="46" t="s">
        <v>126</v>
      </c>
      <c r="B19" s="163" t="s">
        <v>127</v>
      </c>
      <c r="C19" s="24">
        <v>-6353</v>
      </c>
      <c r="D19" s="24">
        <v>-7751</v>
      </c>
      <c r="E19" s="24">
        <v>-5501</v>
      </c>
      <c r="F19" s="24">
        <f t="shared" si="0"/>
        <v>-3284</v>
      </c>
      <c r="G19" s="24">
        <v>-1491</v>
      </c>
      <c r="H19" s="24">
        <v>-1593</v>
      </c>
      <c r="I19" s="24">
        <v>-1071</v>
      </c>
      <c r="J19" s="24">
        <v>-443</v>
      </c>
      <c r="K19" s="24">
        <v>-101</v>
      </c>
      <c r="L19" s="24">
        <v>-269</v>
      </c>
      <c r="M19" s="24">
        <v>-196</v>
      </c>
      <c r="N19" s="24">
        <v>-128</v>
      </c>
      <c r="O19" s="24">
        <v>-70</v>
      </c>
    </row>
    <row r="20" spans="1:15">
      <c r="A20" s="48" t="s">
        <v>470</v>
      </c>
      <c r="B20" s="163" t="s">
        <v>471</v>
      </c>
      <c r="C20" s="24">
        <v>-1147</v>
      </c>
      <c r="D20" s="24">
        <v>-11195</v>
      </c>
      <c r="E20" s="24">
        <v>-7232</v>
      </c>
      <c r="F20" s="24">
        <f t="shared" si="0"/>
        <v>-7538</v>
      </c>
      <c r="G20" s="24">
        <v>-2658</v>
      </c>
      <c r="H20" s="24">
        <v>-5353</v>
      </c>
      <c r="I20" s="24">
        <v>-3000</v>
      </c>
      <c r="J20" s="24">
        <v>-962</v>
      </c>
      <c r="K20" s="24">
        <v>0</v>
      </c>
      <c r="L20" s="24">
        <v>0</v>
      </c>
      <c r="M20" s="24">
        <v>0</v>
      </c>
      <c r="N20" s="24">
        <v>0</v>
      </c>
      <c r="O20" s="24">
        <v>0</v>
      </c>
    </row>
    <row r="21" spans="1:15">
      <c r="A21" s="46" t="s">
        <v>485</v>
      </c>
      <c r="B21" s="163" t="s">
        <v>487</v>
      </c>
      <c r="C21" s="24">
        <v>-5064</v>
      </c>
      <c r="D21" s="24">
        <v>-34104</v>
      </c>
      <c r="E21" s="24">
        <v>-21771</v>
      </c>
      <c r="F21" s="24">
        <v>-12703</v>
      </c>
      <c r="G21" s="24">
        <v>-4177</v>
      </c>
      <c r="H21" s="24">
        <v>-10425</v>
      </c>
      <c r="I21" s="24">
        <v>-6533</v>
      </c>
      <c r="J21" s="24">
        <v>-3785</v>
      </c>
      <c r="K21" s="24">
        <v>-1477</v>
      </c>
      <c r="L21" s="24">
        <v>-8148</v>
      </c>
      <c r="M21" s="24">
        <v>-6640.4</v>
      </c>
      <c r="N21" s="24">
        <v>-4569</v>
      </c>
      <c r="O21" s="24">
        <v>-2397</v>
      </c>
    </row>
    <row r="22" spans="1:15" ht="15" thickBot="1">
      <c r="A22" s="9"/>
      <c r="B22" s="54"/>
      <c r="C22" s="38">
        <v>-24058</v>
      </c>
      <c r="D22" s="38">
        <v>-114792</v>
      </c>
      <c r="E22" s="38">
        <v>-78206</v>
      </c>
      <c r="F22" s="38">
        <f t="shared" si="0"/>
        <v>-48746</v>
      </c>
      <c r="G22" s="38">
        <f>G17+G19+G18+G20+G21</f>
        <v>-23516</v>
      </c>
      <c r="H22" s="38">
        <f t="shared" ref="H22:O22" si="2">H17+H19+H18+H20+H21</f>
        <v>-71143</v>
      </c>
      <c r="I22" s="38">
        <f t="shared" si="2"/>
        <v>-46603</v>
      </c>
      <c r="J22" s="38">
        <f t="shared" si="2"/>
        <v>-27268</v>
      </c>
      <c r="K22" s="38">
        <f t="shared" si="2"/>
        <v>-10405</v>
      </c>
      <c r="L22" s="38">
        <f t="shared" si="2"/>
        <v>-46744</v>
      </c>
      <c r="M22" s="38">
        <f t="shared" si="2"/>
        <v>-35200</v>
      </c>
      <c r="N22" s="38">
        <f t="shared" si="2"/>
        <v>-22799</v>
      </c>
      <c r="O22" s="38">
        <f t="shared" si="2"/>
        <v>-11741</v>
      </c>
    </row>
    <row r="23" spans="1:15" ht="15" thickTop="1">
      <c r="A23" s="190" t="s">
        <v>22</v>
      </c>
      <c r="B23" s="191" t="s">
        <v>23</v>
      </c>
      <c r="C23" s="207">
        <v>127825</v>
      </c>
      <c r="D23" s="207">
        <v>493220</v>
      </c>
      <c r="E23" s="207">
        <v>375580</v>
      </c>
      <c r="F23" s="207">
        <f t="shared" si="0"/>
        <v>244927</v>
      </c>
      <c r="G23" s="207">
        <f>G15+G22</f>
        <v>123037</v>
      </c>
      <c r="H23" s="207">
        <f t="shared" ref="H23:O23" si="3">H15+H22</f>
        <v>422702</v>
      </c>
      <c r="I23" s="207">
        <f t="shared" si="3"/>
        <v>301586</v>
      </c>
      <c r="J23" s="207">
        <f t="shared" si="3"/>
        <v>182609</v>
      </c>
      <c r="K23" s="207">
        <f t="shared" si="3"/>
        <v>71862</v>
      </c>
      <c r="L23" s="207">
        <f t="shared" si="3"/>
        <v>310499</v>
      </c>
      <c r="M23" s="207">
        <f t="shared" si="3"/>
        <v>234157</v>
      </c>
      <c r="N23" s="207">
        <f t="shared" si="3"/>
        <v>153789</v>
      </c>
      <c r="O23" s="207">
        <f t="shared" si="3"/>
        <v>72552</v>
      </c>
    </row>
    <row r="24" spans="1:15">
      <c r="B24" s="42"/>
      <c r="C24" s="43"/>
      <c r="D24" s="43"/>
      <c r="E24" s="43"/>
      <c r="F24" s="43"/>
      <c r="G24" s="43"/>
      <c r="H24" s="43"/>
      <c r="I24" s="43"/>
      <c r="J24" s="43"/>
      <c r="K24" s="43"/>
      <c r="L24" s="43"/>
      <c r="M24" s="43"/>
      <c r="N24" s="43"/>
      <c r="O24" s="43"/>
    </row>
    <row r="25" spans="1:15">
      <c r="B25" s="42"/>
      <c r="C25" s="42"/>
      <c r="D25" s="42"/>
      <c r="E25" s="42"/>
      <c r="F25" s="42"/>
      <c r="G25" s="42"/>
      <c r="H25" s="42"/>
      <c r="I25" s="42"/>
      <c r="J25" s="42"/>
      <c r="K25" s="42"/>
      <c r="L25" s="42"/>
      <c r="M25" s="42"/>
      <c r="N25" s="42"/>
      <c r="O25" s="42"/>
    </row>
    <row r="26" spans="1:15">
      <c r="A26" s="13" t="s">
        <v>54</v>
      </c>
      <c r="B26" s="13" t="s">
        <v>55</v>
      </c>
      <c r="C26" s="13"/>
      <c r="D26" s="13"/>
      <c r="E26" s="13"/>
      <c r="F26" s="13"/>
      <c r="G26" s="13"/>
      <c r="H26" s="13"/>
      <c r="I26" s="13"/>
      <c r="J26" s="13"/>
      <c r="K26" s="13"/>
      <c r="L26" s="13"/>
      <c r="M26" s="13"/>
      <c r="N26" s="13"/>
      <c r="O26" s="13"/>
    </row>
    <row r="27" spans="1:15" ht="30" customHeight="1">
      <c r="A27" s="32" t="s">
        <v>22</v>
      </c>
      <c r="B27" s="32" t="s">
        <v>23</v>
      </c>
      <c r="C27" s="188" t="s">
        <v>484</v>
      </c>
      <c r="D27" s="188" t="s">
        <v>476</v>
      </c>
      <c r="E27" s="188" t="s">
        <v>466</v>
      </c>
      <c r="F27" s="188" t="s">
        <v>452</v>
      </c>
      <c r="G27" s="188" t="s">
        <v>435</v>
      </c>
      <c r="H27" s="188" t="s">
        <v>431</v>
      </c>
      <c r="I27" s="188" t="s">
        <v>424</v>
      </c>
      <c r="J27" s="188" t="s">
        <v>425</v>
      </c>
      <c r="K27" s="188" t="s">
        <v>426</v>
      </c>
      <c r="L27" s="188" t="s">
        <v>427</v>
      </c>
      <c r="M27" s="188" t="s">
        <v>428</v>
      </c>
      <c r="N27" s="188" t="s">
        <v>429</v>
      </c>
      <c r="O27" s="188" t="s">
        <v>430</v>
      </c>
    </row>
    <row r="28" spans="1:15">
      <c r="A28" s="11" t="s">
        <v>115</v>
      </c>
      <c r="B28" s="58" t="s">
        <v>19</v>
      </c>
      <c r="C28" s="45"/>
      <c r="D28" s="45"/>
      <c r="E28" s="45"/>
      <c r="F28" s="45"/>
      <c r="G28" s="45"/>
      <c r="H28" s="45"/>
      <c r="I28" s="45"/>
      <c r="J28" s="45"/>
      <c r="K28" s="45"/>
      <c r="L28" s="45"/>
      <c r="M28" s="45"/>
      <c r="N28" s="45"/>
      <c r="O28" s="45"/>
    </row>
    <row r="29" spans="1:15">
      <c r="A29" s="46" t="s">
        <v>477</v>
      </c>
      <c r="B29" s="163" t="s">
        <v>478</v>
      </c>
      <c r="C29" s="24">
        <v>55853</v>
      </c>
      <c r="D29" s="24">
        <v>51763</v>
      </c>
      <c r="E29" s="24">
        <v>45824</v>
      </c>
      <c r="F29" s="24">
        <v>50633</v>
      </c>
      <c r="G29" s="24">
        <v>48447</v>
      </c>
      <c r="H29" s="24">
        <v>44548</v>
      </c>
      <c r="I29" s="24">
        <v>42532</v>
      </c>
      <c r="J29" s="24">
        <v>41712</v>
      </c>
      <c r="K29" s="24">
        <v>26932</v>
      </c>
      <c r="L29" s="24">
        <v>27779.600000000006</v>
      </c>
      <c r="M29" s="24">
        <v>26422.399999999994</v>
      </c>
      <c r="N29" s="24">
        <v>25254</v>
      </c>
      <c r="O29" s="24">
        <v>24483</v>
      </c>
    </row>
    <row r="30" spans="1:15">
      <c r="A30" s="46" t="s">
        <v>116</v>
      </c>
      <c r="B30" s="163" t="s">
        <v>117</v>
      </c>
      <c r="C30" s="24">
        <v>38082</v>
      </c>
      <c r="D30" s="24">
        <v>23910</v>
      </c>
      <c r="E30" s="24">
        <v>15383</v>
      </c>
      <c r="F30" s="24">
        <v>15917</v>
      </c>
      <c r="G30" s="24">
        <v>15584</v>
      </c>
      <c r="H30" s="24">
        <v>15975</v>
      </c>
      <c r="I30" s="24">
        <v>15615</v>
      </c>
      <c r="J30" s="24">
        <v>11436</v>
      </c>
      <c r="K30" s="24">
        <v>4075</v>
      </c>
      <c r="L30" s="24">
        <v>4395</v>
      </c>
      <c r="M30" s="24">
        <v>4252</v>
      </c>
      <c r="N30" s="24">
        <v>4279</v>
      </c>
      <c r="O30" s="24">
        <v>3995</v>
      </c>
    </row>
    <row r="31" spans="1:15">
      <c r="A31" s="46" t="s">
        <v>118</v>
      </c>
      <c r="B31" s="163" t="s">
        <v>119</v>
      </c>
      <c r="C31" s="24">
        <v>0</v>
      </c>
      <c r="D31" s="24">
        <v>16943</v>
      </c>
      <c r="E31" s="24">
        <v>30655</v>
      </c>
      <c r="F31" s="24">
        <v>30633</v>
      </c>
      <c r="G31" s="24">
        <v>31826</v>
      </c>
      <c r="H31" s="24">
        <v>29205</v>
      </c>
      <c r="I31" s="24">
        <v>29723</v>
      </c>
      <c r="J31" s="24">
        <v>27872</v>
      </c>
      <c r="K31" s="24">
        <v>25291</v>
      </c>
      <c r="L31" s="24">
        <v>26574.600000000006</v>
      </c>
      <c r="M31" s="24">
        <v>27215.399999999994</v>
      </c>
      <c r="N31" s="24">
        <v>27931</v>
      </c>
      <c r="O31" s="24">
        <v>24068</v>
      </c>
    </row>
    <row r="32" spans="1:15">
      <c r="A32" s="46" t="s">
        <v>120</v>
      </c>
      <c r="B32" s="163" t="s">
        <v>121</v>
      </c>
      <c r="C32" s="24">
        <v>6674</v>
      </c>
      <c r="D32" s="24">
        <v>7115</v>
      </c>
      <c r="E32" s="24">
        <v>7496</v>
      </c>
      <c r="F32" s="24">
        <v>6557</v>
      </c>
      <c r="G32" s="24">
        <v>6789</v>
      </c>
      <c r="H32" s="24">
        <v>7161</v>
      </c>
      <c r="I32" s="24">
        <v>7455</v>
      </c>
      <c r="J32" s="24">
        <v>5246</v>
      </c>
      <c r="K32" s="24">
        <v>2014</v>
      </c>
      <c r="L32" s="24">
        <v>2143</v>
      </c>
      <c r="M32" s="24">
        <v>1819</v>
      </c>
      <c r="N32" s="24">
        <v>1938</v>
      </c>
      <c r="O32" s="24">
        <v>2014</v>
      </c>
    </row>
    <row r="33" spans="1:15">
      <c r="A33" s="46" t="s">
        <v>122</v>
      </c>
      <c r="B33" s="163" t="s">
        <v>123</v>
      </c>
      <c r="C33" s="24">
        <v>5588</v>
      </c>
      <c r="D33" s="24">
        <v>1856</v>
      </c>
      <c r="E33" s="24">
        <v>3894</v>
      </c>
      <c r="F33" s="24">
        <v>6032</v>
      </c>
      <c r="G33" s="24">
        <v>5631</v>
      </c>
      <c r="H33" s="24">
        <v>6519</v>
      </c>
      <c r="I33" s="24">
        <v>6682</v>
      </c>
      <c r="J33" s="24">
        <v>6448</v>
      </c>
      <c r="K33" s="24">
        <v>5352</v>
      </c>
      <c r="L33" s="24">
        <v>5547</v>
      </c>
      <c r="M33" s="24">
        <v>8328</v>
      </c>
      <c r="N33" s="24">
        <v>4508</v>
      </c>
      <c r="O33" s="24">
        <v>5000</v>
      </c>
    </row>
    <row r="34" spans="1:15">
      <c r="A34" s="46" t="s">
        <v>124</v>
      </c>
      <c r="B34" s="163" t="s">
        <v>125</v>
      </c>
      <c r="C34" s="24">
        <v>19216</v>
      </c>
      <c r="D34" s="24">
        <v>19292</v>
      </c>
      <c r="E34" s="24">
        <v>21536</v>
      </c>
      <c r="F34" s="24">
        <v>18622</v>
      </c>
      <c r="G34" s="24">
        <v>19411</v>
      </c>
      <c r="H34" s="24">
        <v>21486</v>
      </c>
      <c r="I34" s="24">
        <v>18924</v>
      </c>
      <c r="J34" s="24">
        <v>16891</v>
      </c>
      <c r="K34" s="24">
        <v>13535</v>
      </c>
      <c r="L34" s="24">
        <v>18293.400000000001</v>
      </c>
      <c r="M34" s="24">
        <v>18080.599999999999</v>
      </c>
      <c r="N34" s="24">
        <v>22943</v>
      </c>
      <c r="O34" s="24">
        <v>20676</v>
      </c>
    </row>
    <row r="35" spans="1:15">
      <c r="A35" s="47" t="s">
        <v>126</v>
      </c>
      <c r="B35" s="163" t="s">
        <v>127</v>
      </c>
      <c r="C35" s="24">
        <v>10238</v>
      </c>
      <c r="D35" s="24">
        <v>17170</v>
      </c>
      <c r="E35" s="24">
        <v>17085</v>
      </c>
      <c r="F35" s="24">
        <v>5734</v>
      </c>
      <c r="G35" s="24">
        <v>12463</v>
      </c>
      <c r="H35" s="24">
        <v>9431</v>
      </c>
      <c r="I35" s="24">
        <v>7085</v>
      </c>
      <c r="J35" s="24">
        <v>7543</v>
      </c>
      <c r="K35" s="24">
        <v>3887</v>
      </c>
      <c r="L35" s="24">
        <v>1018.3999999999996</v>
      </c>
      <c r="M35" s="24">
        <v>3563.6000000000004</v>
      </c>
      <c r="N35" s="24">
        <v>4066</v>
      </c>
      <c r="O35" s="24">
        <v>2952</v>
      </c>
    </row>
    <row r="36" spans="1:15">
      <c r="A36" s="48" t="s">
        <v>128</v>
      </c>
      <c r="B36" s="163" t="s">
        <v>129</v>
      </c>
      <c r="C36" s="24">
        <v>4011</v>
      </c>
      <c r="D36" s="24">
        <v>3680</v>
      </c>
      <c r="E36" s="24">
        <v>3297</v>
      </c>
      <c r="F36" s="24">
        <v>1213</v>
      </c>
      <c r="G36" s="24">
        <v>902</v>
      </c>
      <c r="H36" s="24">
        <v>1878</v>
      </c>
      <c r="I36" s="24">
        <v>877</v>
      </c>
      <c r="J36" s="24">
        <v>1612</v>
      </c>
      <c r="K36" s="24">
        <v>0</v>
      </c>
      <c r="L36" s="24">
        <v>0</v>
      </c>
      <c r="M36" s="24">
        <v>0</v>
      </c>
      <c r="N36" s="24">
        <v>0</v>
      </c>
      <c r="O36" s="24">
        <v>0</v>
      </c>
    </row>
    <row r="37" spans="1:15">
      <c r="A37" s="46" t="s">
        <v>485</v>
      </c>
      <c r="B37" s="163" t="s">
        <v>487</v>
      </c>
      <c r="C37" s="23">
        <v>12221</v>
      </c>
      <c r="D37" s="23">
        <v>12497</v>
      </c>
      <c r="E37" s="23">
        <v>14943</v>
      </c>
      <c r="F37" s="23">
        <v>11779</v>
      </c>
      <c r="G37" s="23">
        <v>5500</v>
      </c>
      <c r="H37" s="23">
        <v>9453</v>
      </c>
      <c r="I37" s="23">
        <v>9419</v>
      </c>
      <c r="J37" s="23">
        <v>8850</v>
      </c>
      <c r="K37" s="23">
        <v>1181</v>
      </c>
      <c r="L37" s="23">
        <v>2135</v>
      </c>
      <c r="M37" s="23">
        <v>3088</v>
      </c>
      <c r="N37" s="23">
        <v>1376</v>
      </c>
      <c r="O37" s="23">
        <v>1105</v>
      </c>
    </row>
    <row r="38" spans="1:15">
      <c r="A38" s="11"/>
      <c r="B38" s="58"/>
      <c r="C38" s="25">
        <v>151883</v>
      </c>
      <c r="D38" s="25">
        <f t="shared" ref="D38:E38" si="4">SUM(D29:D37)</f>
        <v>154226</v>
      </c>
      <c r="E38" s="25">
        <f t="shared" si="4"/>
        <v>160113</v>
      </c>
      <c r="F38" s="25">
        <f>SUM(F29:F37)</f>
        <v>147120</v>
      </c>
      <c r="G38" s="25">
        <f>SUM(G29:G37)</f>
        <v>146553</v>
      </c>
      <c r="H38" s="25">
        <f t="shared" ref="H38:O38" si="5">SUM(H29:H37)</f>
        <v>145656</v>
      </c>
      <c r="I38" s="25">
        <f t="shared" si="5"/>
        <v>138312</v>
      </c>
      <c r="J38" s="25">
        <f t="shared" si="5"/>
        <v>127610</v>
      </c>
      <c r="K38" s="25">
        <f t="shared" si="5"/>
        <v>82267</v>
      </c>
      <c r="L38" s="25">
        <f t="shared" si="5"/>
        <v>87886</v>
      </c>
      <c r="M38" s="25">
        <f t="shared" si="5"/>
        <v>92769</v>
      </c>
      <c r="N38" s="25">
        <f t="shared" si="5"/>
        <v>92295</v>
      </c>
      <c r="O38" s="25">
        <f t="shared" si="5"/>
        <v>84293</v>
      </c>
    </row>
    <row r="39" spans="1:15">
      <c r="A39" s="11" t="s">
        <v>131</v>
      </c>
      <c r="B39" s="58" t="s">
        <v>21</v>
      </c>
      <c r="C39" s="49"/>
      <c r="D39" s="49"/>
      <c r="E39" s="49"/>
      <c r="F39" s="49"/>
      <c r="G39" s="49"/>
      <c r="H39" s="49"/>
      <c r="I39" s="49"/>
      <c r="J39" s="49"/>
      <c r="K39" s="49"/>
      <c r="L39" s="49"/>
      <c r="M39" s="49"/>
      <c r="N39" s="49"/>
      <c r="O39" s="49"/>
    </row>
    <row r="40" spans="1:15">
      <c r="A40" s="46" t="s">
        <v>479</v>
      </c>
      <c r="B40" s="163" t="s">
        <v>478</v>
      </c>
      <c r="C40" s="24">
        <v>-1343</v>
      </c>
      <c r="D40" s="24">
        <v>-2223</v>
      </c>
      <c r="E40" s="24">
        <v>-3187</v>
      </c>
      <c r="F40" s="24">
        <v>-839</v>
      </c>
      <c r="G40" s="24">
        <v>-691</v>
      </c>
      <c r="H40" s="24">
        <v>-3385</v>
      </c>
      <c r="I40" s="24">
        <v>-1250</v>
      </c>
      <c r="J40" s="24">
        <v>-1731</v>
      </c>
      <c r="K40" s="24">
        <v>-1015</v>
      </c>
      <c r="L40" s="24">
        <v>-1633.4</v>
      </c>
      <c r="M40" s="24">
        <v>-1991.6</v>
      </c>
      <c r="N40" s="24">
        <v>-419</v>
      </c>
      <c r="O40" s="24">
        <v>-339</v>
      </c>
    </row>
    <row r="41" spans="1:15">
      <c r="A41" s="46" t="s">
        <v>124</v>
      </c>
      <c r="B41" s="163" t="s">
        <v>125</v>
      </c>
      <c r="C41" s="24">
        <v>-10151</v>
      </c>
      <c r="D41" s="24">
        <v>-15817</v>
      </c>
      <c r="E41" s="24">
        <v>-15294</v>
      </c>
      <c r="F41" s="24">
        <v>-9192</v>
      </c>
      <c r="G41" s="24">
        <v>-14499</v>
      </c>
      <c r="H41" s="24">
        <v>-14388</v>
      </c>
      <c r="I41" s="24">
        <v>-12671</v>
      </c>
      <c r="J41" s="24">
        <v>-11520</v>
      </c>
      <c r="K41" s="24">
        <v>-7812</v>
      </c>
      <c r="L41" s="24">
        <v>-8330</v>
      </c>
      <c r="M41" s="24">
        <v>-8270</v>
      </c>
      <c r="N41" s="24">
        <v>-8409</v>
      </c>
      <c r="O41" s="24">
        <v>-8935</v>
      </c>
    </row>
    <row r="42" spans="1:15">
      <c r="A42" s="46" t="s">
        <v>126</v>
      </c>
      <c r="B42" s="163" t="s">
        <v>127</v>
      </c>
      <c r="C42" s="24">
        <v>-6353</v>
      </c>
      <c r="D42" s="24">
        <v>-2250</v>
      </c>
      <c r="E42" s="24">
        <v>-2217</v>
      </c>
      <c r="F42" s="24">
        <v>-1793</v>
      </c>
      <c r="G42" s="24">
        <v>-1491</v>
      </c>
      <c r="H42" s="24">
        <v>-522</v>
      </c>
      <c r="I42" s="24">
        <v>-628</v>
      </c>
      <c r="J42" s="24">
        <v>-342</v>
      </c>
      <c r="K42" s="24">
        <v>-101</v>
      </c>
      <c r="L42" s="24">
        <v>-73</v>
      </c>
      <c r="M42" s="24">
        <v>-68</v>
      </c>
      <c r="N42" s="24">
        <v>-58</v>
      </c>
      <c r="O42" s="24">
        <v>-70</v>
      </c>
    </row>
    <row r="43" spans="1:15">
      <c r="A43" s="48" t="s">
        <v>470</v>
      </c>
      <c r="B43" s="163" t="s">
        <v>471</v>
      </c>
      <c r="C43" s="24">
        <v>-1147</v>
      </c>
      <c r="D43" s="24">
        <v>-3963</v>
      </c>
      <c r="E43" s="24">
        <v>306</v>
      </c>
      <c r="F43" s="24">
        <v>-4880</v>
      </c>
      <c r="G43" s="24">
        <v>-2658</v>
      </c>
      <c r="H43" s="24">
        <v>-2353</v>
      </c>
      <c r="I43" s="24">
        <v>-2038</v>
      </c>
      <c r="J43" s="24">
        <v>-962</v>
      </c>
      <c r="K43" s="24">
        <v>0</v>
      </c>
      <c r="L43" s="24">
        <v>0</v>
      </c>
      <c r="M43" s="24">
        <v>0</v>
      </c>
      <c r="N43" s="24">
        <v>0</v>
      </c>
      <c r="O43" s="24">
        <v>0</v>
      </c>
    </row>
    <row r="44" spans="1:15">
      <c r="A44" s="46" t="s">
        <v>485</v>
      </c>
      <c r="B44" s="163" t="s">
        <v>486</v>
      </c>
      <c r="C44" s="24">
        <v>-5064</v>
      </c>
      <c r="D44" s="24">
        <v>-12333</v>
      </c>
      <c r="E44" s="24">
        <v>-9068</v>
      </c>
      <c r="F44" s="24">
        <v>-8526</v>
      </c>
      <c r="G44" s="24">
        <v>-4177</v>
      </c>
      <c r="H44" s="24">
        <v>-3892</v>
      </c>
      <c r="I44" s="24">
        <v>-2748</v>
      </c>
      <c r="J44" s="24">
        <v>-2308</v>
      </c>
      <c r="K44" s="24">
        <v>-1477</v>
      </c>
      <c r="L44" s="24">
        <v>-1507.6000000000004</v>
      </c>
      <c r="M44" s="24">
        <v>-2071.3999999999996</v>
      </c>
      <c r="N44" s="24">
        <v>-2172</v>
      </c>
      <c r="O44" s="24">
        <v>-2397</v>
      </c>
    </row>
    <row r="45" spans="1:15" ht="15" thickBot="1">
      <c r="A45" s="9"/>
      <c r="B45" s="54"/>
      <c r="C45" s="38">
        <v>-24058</v>
      </c>
      <c r="D45" s="38">
        <f t="shared" ref="D45:E45" si="6">D40+D42+D41+D43+D44</f>
        <v>-36586</v>
      </c>
      <c r="E45" s="38">
        <f t="shared" si="6"/>
        <v>-29460</v>
      </c>
      <c r="F45" s="38">
        <f>F40+F42+F41+F43+F44</f>
        <v>-25230</v>
      </c>
      <c r="G45" s="38">
        <f>SUM(G40:G44)</f>
        <v>-23516</v>
      </c>
      <c r="H45" s="38">
        <f t="shared" ref="H45:O45" si="7">SUM(H40:H44)</f>
        <v>-24540</v>
      </c>
      <c r="I45" s="38">
        <f t="shared" si="7"/>
        <v>-19335</v>
      </c>
      <c r="J45" s="38">
        <f t="shared" si="7"/>
        <v>-16863</v>
      </c>
      <c r="K45" s="38">
        <f t="shared" si="7"/>
        <v>-10405</v>
      </c>
      <c r="L45" s="38">
        <f t="shared" si="7"/>
        <v>-11544</v>
      </c>
      <c r="M45" s="38">
        <f t="shared" si="7"/>
        <v>-12401</v>
      </c>
      <c r="N45" s="38">
        <f t="shared" si="7"/>
        <v>-11058</v>
      </c>
      <c r="O45" s="38">
        <f t="shared" si="7"/>
        <v>-11741</v>
      </c>
    </row>
    <row r="46" spans="1:15" ht="15" thickTop="1">
      <c r="A46" s="190" t="s">
        <v>22</v>
      </c>
      <c r="B46" s="191" t="s">
        <v>23</v>
      </c>
      <c r="C46" s="207">
        <v>127825</v>
      </c>
      <c r="D46" s="207">
        <f t="shared" ref="D46:E46" si="8">D38+D45</f>
        <v>117640</v>
      </c>
      <c r="E46" s="207">
        <f t="shared" si="8"/>
        <v>130653</v>
      </c>
      <c r="F46" s="207">
        <f>F38+F45</f>
        <v>121890</v>
      </c>
      <c r="G46" s="207">
        <f>G38+G45</f>
        <v>123037</v>
      </c>
      <c r="H46" s="207">
        <f t="shared" ref="H46:O46" si="9">H38+H45</f>
        <v>121116</v>
      </c>
      <c r="I46" s="207">
        <f t="shared" si="9"/>
        <v>118977</v>
      </c>
      <c r="J46" s="207">
        <f t="shared" si="9"/>
        <v>110747</v>
      </c>
      <c r="K46" s="207">
        <f t="shared" si="9"/>
        <v>71862</v>
      </c>
      <c r="L46" s="207">
        <f t="shared" si="9"/>
        <v>76342</v>
      </c>
      <c r="M46" s="207">
        <f t="shared" si="9"/>
        <v>80368</v>
      </c>
      <c r="N46" s="207">
        <f t="shared" si="9"/>
        <v>81237</v>
      </c>
      <c r="O46" s="207">
        <f t="shared" si="9"/>
        <v>72552</v>
      </c>
    </row>
    <row r="48" spans="1:15">
      <c r="A48" s="239" t="s">
        <v>480</v>
      </c>
    </row>
    <row r="49" spans="1:7">
      <c r="A49" s="239" t="s">
        <v>481</v>
      </c>
    </row>
    <row r="52" spans="1:7">
      <c r="C52" s="4"/>
      <c r="D52" s="4"/>
      <c r="E52" s="4"/>
      <c r="F52" s="4"/>
      <c r="G52" s="4"/>
    </row>
  </sheetData>
  <hyperlinks>
    <hyperlink ref="B1" location="'Table of Contents'!A1" display="Back to table of contents"/>
    <hyperlink ref="A1" location="'Table of Contents'!A1" display="Powrót do spisu treści"/>
  </hyperlinks>
  <pageMargins left="0.70866141732283472" right="0.70866141732283472" top="0.74803149606299213" bottom="0.74803149606299213" header="0.31496062992125984" footer="0.31496062992125984"/>
  <pageSetup paperSize="9" scale="65" orientation="landscape" r:id="rId1"/>
  <ignoredErrors>
    <ignoredError sqref="F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pageSetUpPr fitToPage="1"/>
  </sheetPr>
  <dimension ref="A1:T24"/>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52.5703125" style="2" customWidth="1"/>
    <col min="2" max="2" width="54.140625" style="2" customWidth="1" outlineLevel="1"/>
    <col min="3" max="13" width="11" style="2" customWidth="1"/>
    <col min="14" max="14" width="11" style="10" customWidth="1"/>
    <col min="15" max="15" width="10.85546875" style="2" bestFit="1" customWidth="1"/>
    <col min="16" max="16" width="10" style="2" bestFit="1" customWidth="1"/>
    <col min="17" max="17" width="11.5703125" style="2" bestFit="1" customWidth="1"/>
    <col min="18" max="18" width="1.7109375" style="2" customWidth="1"/>
    <col min="19" max="19" width="10" style="2" bestFit="1" customWidth="1"/>
    <col min="20" max="20" width="12.85546875" style="2" customWidth="1"/>
    <col min="21" max="16384" width="10.28515625" style="2"/>
  </cols>
  <sheetData>
    <row r="1" spans="1:20" s="1" customFormat="1">
      <c r="A1" s="44" t="s">
        <v>0</v>
      </c>
      <c r="B1" s="44" t="s">
        <v>1</v>
      </c>
      <c r="C1" s="12"/>
      <c r="D1" s="12"/>
      <c r="E1" s="12"/>
      <c r="F1" s="12"/>
      <c r="G1" s="12"/>
      <c r="H1" s="12"/>
      <c r="I1" s="12"/>
      <c r="J1" s="12"/>
      <c r="K1" s="12"/>
      <c r="L1" s="12"/>
      <c r="M1" s="12"/>
      <c r="N1" s="12"/>
      <c r="O1" s="130"/>
      <c r="P1" s="12"/>
      <c r="Q1" s="12"/>
      <c r="R1" s="130"/>
      <c r="S1" s="2"/>
      <c r="T1" s="2"/>
    </row>
    <row r="2" spans="1:20">
      <c r="C2" s="12"/>
      <c r="D2" s="12"/>
      <c r="E2" s="12"/>
      <c r="F2" s="12"/>
      <c r="G2" s="12"/>
      <c r="H2" s="12"/>
      <c r="I2" s="12"/>
      <c r="J2" s="12"/>
      <c r="K2" s="12"/>
      <c r="L2" s="12"/>
      <c r="M2" s="12"/>
      <c r="N2" s="12"/>
      <c r="O2" s="130"/>
      <c r="P2" s="12"/>
      <c r="Q2" s="12"/>
      <c r="R2" s="130"/>
    </row>
    <row r="3" spans="1:20">
      <c r="A3" s="13" t="s">
        <v>2</v>
      </c>
      <c r="B3" s="13" t="s">
        <v>3</v>
      </c>
      <c r="C3" s="50"/>
      <c r="D3" s="50"/>
      <c r="E3" s="50"/>
      <c r="F3" s="50"/>
      <c r="G3" s="50"/>
      <c r="H3" s="50"/>
      <c r="I3" s="50"/>
      <c r="J3" s="50"/>
      <c r="K3" s="50"/>
      <c r="L3" s="50"/>
      <c r="M3" s="50"/>
      <c r="N3" s="50"/>
      <c r="O3" s="50"/>
    </row>
    <row r="4" spans="1:20" ht="30" customHeight="1">
      <c r="A4" s="32" t="s">
        <v>32</v>
      </c>
      <c r="B4" s="32" t="s">
        <v>33</v>
      </c>
      <c r="C4" s="8" t="s">
        <v>483</v>
      </c>
      <c r="D4" s="8" t="s">
        <v>475</v>
      </c>
      <c r="E4" s="8" t="s">
        <v>465</v>
      </c>
      <c r="F4" s="8" t="s">
        <v>451</v>
      </c>
      <c r="G4" s="8" t="s">
        <v>432</v>
      </c>
      <c r="H4" s="8" t="s">
        <v>401</v>
      </c>
      <c r="I4" s="8" t="s">
        <v>386</v>
      </c>
      <c r="J4" s="8" t="s">
        <v>6</v>
      </c>
      <c r="K4" s="8" t="s">
        <v>7</v>
      </c>
      <c r="L4" s="8" t="s">
        <v>8</v>
      </c>
      <c r="M4" s="8" t="s">
        <v>9</v>
      </c>
      <c r="N4" s="8" t="s">
        <v>10</v>
      </c>
      <c r="O4" s="8" t="s">
        <v>11</v>
      </c>
    </row>
    <row r="5" spans="1:20" ht="25.5">
      <c r="A5" s="9" t="s">
        <v>132</v>
      </c>
      <c r="B5" s="54" t="s">
        <v>133</v>
      </c>
      <c r="C5" s="51">
        <v>363</v>
      </c>
      <c r="D5" s="51">
        <v>9210</v>
      </c>
      <c r="E5" s="51">
        <v>7514</v>
      </c>
      <c r="F5" s="51">
        <f>F17+G17</f>
        <v>3155</v>
      </c>
      <c r="G5" s="51">
        <v>1483</v>
      </c>
      <c r="H5" s="51">
        <v>1952</v>
      </c>
      <c r="I5" s="51">
        <v>1406</v>
      </c>
      <c r="J5" s="51">
        <v>956</v>
      </c>
      <c r="K5" s="51">
        <v>187</v>
      </c>
      <c r="L5" s="51">
        <v>3060</v>
      </c>
      <c r="M5" s="51">
        <v>3137</v>
      </c>
      <c r="N5" s="51">
        <v>0</v>
      </c>
      <c r="O5" s="51">
        <v>0</v>
      </c>
    </row>
    <row r="6" spans="1:20">
      <c r="A6" s="9" t="s">
        <v>134</v>
      </c>
      <c r="B6" s="55" t="s">
        <v>135</v>
      </c>
      <c r="C6" s="24">
        <v>3113</v>
      </c>
      <c r="D6" s="24">
        <v>18455</v>
      </c>
      <c r="E6" s="24">
        <v>4896</v>
      </c>
      <c r="F6" s="24">
        <f t="shared" ref="F6:F9" si="0">F18+G18</f>
        <v>11909</v>
      </c>
      <c r="G6" s="24">
        <v>1370</v>
      </c>
      <c r="H6" s="24">
        <v>5979</v>
      </c>
      <c r="I6" s="24">
        <v>3833</v>
      </c>
      <c r="J6" s="24">
        <v>2618</v>
      </c>
      <c r="K6" s="24">
        <v>1163</v>
      </c>
      <c r="L6" s="24">
        <v>8163</v>
      </c>
      <c r="M6" s="24">
        <v>6434</v>
      </c>
      <c r="N6" s="24">
        <v>3975</v>
      </c>
      <c r="O6" s="24">
        <v>1711</v>
      </c>
    </row>
    <row r="7" spans="1:20" ht="25.5">
      <c r="A7" s="9" t="s">
        <v>405</v>
      </c>
      <c r="B7" s="54" t="s">
        <v>136</v>
      </c>
      <c r="C7" s="24">
        <v>557</v>
      </c>
      <c r="D7" s="24">
        <v>15757</v>
      </c>
      <c r="E7" s="24">
        <v>3190</v>
      </c>
      <c r="F7" s="24">
        <f t="shared" si="0"/>
        <v>3459</v>
      </c>
      <c r="G7" s="24">
        <v>2556</v>
      </c>
      <c r="H7" s="24">
        <v>5256</v>
      </c>
      <c r="I7" s="24">
        <v>2169</v>
      </c>
      <c r="J7" s="24">
        <v>172</v>
      </c>
      <c r="K7" s="24">
        <v>30</v>
      </c>
      <c r="L7" s="24">
        <v>5669</v>
      </c>
      <c r="M7" s="24">
        <v>1897</v>
      </c>
      <c r="N7" s="24">
        <v>749</v>
      </c>
      <c r="O7" s="24">
        <v>85</v>
      </c>
    </row>
    <row r="8" spans="1:20">
      <c r="A8" s="9" t="s">
        <v>137</v>
      </c>
      <c r="B8" s="54" t="s">
        <v>138</v>
      </c>
      <c r="C8" s="24">
        <v>3446</v>
      </c>
      <c r="D8" s="24">
        <v>7820</v>
      </c>
      <c r="E8" s="24">
        <v>5731</v>
      </c>
      <c r="F8" s="24">
        <f t="shared" si="0"/>
        <v>3323</v>
      </c>
      <c r="G8" s="24">
        <v>1475</v>
      </c>
      <c r="H8" s="24">
        <v>4921</v>
      </c>
      <c r="I8" s="24">
        <v>3355</v>
      </c>
      <c r="J8" s="24">
        <v>1811</v>
      </c>
      <c r="K8" s="24">
        <v>776</v>
      </c>
      <c r="L8" s="24">
        <v>2624</v>
      </c>
      <c r="M8" s="24">
        <v>1965</v>
      </c>
      <c r="N8" s="24">
        <v>1383</v>
      </c>
      <c r="O8" s="24">
        <v>674</v>
      </c>
    </row>
    <row r="9" spans="1:20" ht="51">
      <c r="A9" s="9" t="s">
        <v>139</v>
      </c>
      <c r="B9" s="54" t="s">
        <v>140</v>
      </c>
      <c r="C9" s="51">
        <v>1825</v>
      </c>
      <c r="D9" s="51">
        <v>28636</v>
      </c>
      <c r="E9" s="51">
        <v>28920</v>
      </c>
      <c r="F9" s="51">
        <f t="shared" si="0"/>
        <v>24927</v>
      </c>
      <c r="G9" s="51">
        <v>3326</v>
      </c>
      <c r="H9" s="51">
        <v>10009</v>
      </c>
      <c r="I9" s="51">
        <v>9237</v>
      </c>
      <c r="J9" s="51">
        <v>3273</v>
      </c>
      <c r="K9" s="51">
        <v>2712</v>
      </c>
      <c r="L9" s="51">
        <v>5502</v>
      </c>
      <c r="M9" s="51">
        <v>4385</v>
      </c>
      <c r="N9" s="51">
        <v>3114</v>
      </c>
      <c r="O9" s="51">
        <v>1071</v>
      </c>
    </row>
    <row r="10" spans="1:20">
      <c r="A10" s="22" t="s">
        <v>141</v>
      </c>
      <c r="B10" s="54" t="s">
        <v>142</v>
      </c>
      <c r="C10" s="137">
        <v>6067</v>
      </c>
      <c r="D10" s="137">
        <v>22889</v>
      </c>
      <c r="E10" s="137">
        <v>18409</v>
      </c>
      <c r="F10" s="137">
        <f>F22+G22</f>
        <v>12372</v>
      </c>
      <c r="G10" s="137">
        <v>7065</v>
      </c>
      <c r="H10" s="137">
        <v>13452</v>
      </c>
      <c r="I10" s="137">
        <v>8325</v>
      </c>
      <c r="J10" s="137">
        <v>3073</v>
      </c>
      <c r="K10" s="137">
        <v>0</v>
      </c>
      <c r="L10" s="137">
        <v>0</v>
      </c>
      <c r="M10" s="24">
        <v>0</v>
      </c>
      <c r="N10" s="24">
        <v>0</v>
      </c>
      <c r="O10" s="24">
        <v>0</v>
      </c>
    </row>
    <row r="11" spans="1:20" ht="15" thickBot="1">
      <c r="A11" s="9" t="s">
        <v>143</v>
      </c>
      <c r="B11" s="54" t="s">
        <v>33</v>
      </c>
      <c r="C11" s="164">
        <v>8426</v>
      </c>
      <c r="D11" s="164">
        <v>27557</v>
      </c>
      <c r="E11" s="164">
        <v>36750</v>
      </c>
      <c r="F11" s="164">
        <f>F23+G23</f>
        <v>24635</v>
      </c>
      <c r="G11" s="164">
        <f>13232+566</f>
        <v>13798</v>
      </c>
      <c r="H11" s="164">
        <f>17551+1691</f>
        <v>19242</v>
      </c>
      <c r="I11" s="164">
        <v>9992</v>
      </c>
      <c r="J11" s="164">
        <v>5012</v>
      </c>
      <c r="K11" s="164">
        <v>1489</v>
      </c>
      <c r="L11" s="164">
        <v>12919</v>
      </c>
      <c r="M11" s="91">
        <v>10351</v>
      </c>
      <c r="N11" s="91">
        <v>7169</v>
      </c>
      <c r="O11" s="91">
        <v>2091</v>
      </c>
    </row>
    <row r="12" spans="1:20" ht="15" thickTop="1">
      <c r="A12" s="190" t="s">
        <v>144</v>
      </c>
      <c r="B12" s="191" t="s">
        <v>145</v>
      </c>
      <c r="C12" s="207">
        <v>23797</v>
      </c>
      <c r="D12" s="207">
        <v>130324</v>
      </c>
      <c r="E12" s="207">
        <f t="shared" ref="E12:O12" si="1">SUM(E5:E11)</f>
        <v>105410</v>
      </c>
      <c r="F12" s="207">
        <f>F24+G24</f>
        <v>83780</v>
      </c>
      <c r="G12" s="207">
        <f t="shared" si="1"/>
        <v>31073</v>
      </c>
      <c r="H12" s="207">
        <f t="shared" si="1"/>
        <v>60811</v>
      </c>
      <c r="I12" s="207">
        <f t="shared" si="1"/>
        <v>38317</v>
      </c>
      <c r="J12" s="207">
        <f t="shared" si="1"/>
        <v>16915</v>
      </c>
      <c r="K12" s="207">
        <f t="shared" si="1"/>
        <v>6357</v>
      </c>
      <c r="L12" s="207">
        <f t="shared" si="1"/>
        <v>37937</v>
      </c>
      <c r="M12" s="207">
        <f t="shared" si="1"/>
        <v>28169</v>
      </c>
      <c r="N12" s="207">
        <f t="shared" si="1"/>
        <v>16390</v>
      </c>
      <c r="O12" s="207">
        <f t="shared" si="1"/>
        <v>5632</v>
      </c>
    </row>
    <row r="13" spans="1:20">
      <c r="B13" s="42"/>
      <c r="C13" s="137"/>
      <c r="D13" s="137"/>
      <c r="E13" s="137"/>
      <c r="F13" s="137"/>
      <c r="G13" s="137"/>
      <c r="H13" s="137"/>
      <c r="I13" s="137"/>
      <c r="J13" s="137"/>
      <c r="K13" s="137"/>
      <c r="L13" s="137"/>
      <c r="M13" s="24"/>
      <c r="N13" s="24"/>
      <c r="O13" s="24"/>
    </row>
    <row r="14" spans="1:20">
      <c r="B14" s="42"/>
      <c r="C14" s="137"/>
      <c r="D14" s="137"/>
      <c r="E14" s="137"/>
      <c r="F14" s="137"/>
      <c r="G14" s="137"/>
      <c r="H14" s="137"/>
      <c r="I14" s="137"/>
      <c r="J14" s="137"/>
      <c r="K14" s="137"/>
      <c r="L14" s="137"/>
      <c r="M14" s="24"/>
      <c r="N14" s="24"/>
      <c r="O14" s="24"/>
    </row>
    <row r="15" spans="1:20">
      <c r="A15" s="13" t="s">
        <v>54</v>
      </c>
      <c r="B15" s="13" t="s">
        <v>55</v>
      </c>
      <c r="C15" s="166"/>
      <c r="D15" s="166"/>
      <c r="E15" s="166"/>
      <c r="F15" s="166"/>
      <c r="G15" s="166"/>
      <c r="H15" s="166"/>
      <c r="I15" s="166"/>
      <c r="J15" s="166"/>
      <c r="K15" s="166"/>
      <c r="L15" s="166"/>
      <c r="M15" s="52"/>
      <c r="N15" s="52"/>
      <c r="O15" s="52"/>
    </row>
    <row r="16" spans="1:20" ht="30" customHeight="1">
      <c r="A16" s="32" t="s">
        <v>32</v>
      </c>
      <c r="B16" s="32" t="s">
        <v>33</v>
      </c>
      <c r="C16" s="188" t="s">
        <v>484</v>
      </c>
      <c r="D16" s="188" t="s">
        <v>476</v>
      </c>
      <c r="E16" s="188" t="s">
        <v>466</v>
      </c>
      <c r="F16" s="188" t="s">
        <v>452</v>
      </c>
      <c r="G16" s="188" t="s">
        <v>435</v>
      </c>
      <c r="H16" s="188" t="s">
        <v>431</v>
      </c>
      <c r="I16" s="188" t="s">
        <v>424</v>
      </c>
      <c r="J16" s="188" t="s">
        <v>425</v>
      </c>
      <c r="K16" s="188" t="s">
        <v>426</v>
      </c>
      <c r="L16" s="188" t="s">
        <v>427</v>
      </c>
      <c r="M16" s="188" t="s">
        <v>428</v>
      </c>
      <c r="N16" s="188" t="s">
        <v>429</v>
      </c>
      <c r="O16" s="188" t="s">
        <v>430</v>
      </c>
    </row>
    <row r="17" spans="1:15" ht="25.5">
      <c r="A17" s="9" t="s">
        <v>406</v>
      </c>
      <c r="B17" s="54" t="s">
        <v>133</v>
      </c>
      <c r="C17" s="167">
        <v>363</v>
      </c>
      <c r="D17" s="167">
        <v>1696</v>
      </c>
      <c r="E17" s="167">
        <v>4359</v>
      </c>
      <c r="F17" s="167">
        <v>1672</v>
      </c>
      <c r="G17" s="167">
        <v>1483</v>
      </c>
      <c r="H17" s="167">
        <v>546</v>
      </c>
      <c r="I17" s="167">
        <v>450</v>
      </c>
      <c r="J17" s="167">
        <v>769</v>
      </c>
      <c r="K17" s="167">
        <v>187</v>
      </c>
      <c r="L17" s="167">
        <v>-77</v>
      </c>
      <c r="M17" s="51">
        <v>3137</v>
      </c>
      <c r="N17" s="51">
        <v>0</v>
      </c>
      <c r="O17" s="51">
        <v>0</v>
      </c>
    </row>
    <row r="18" spans="1:15">
      <c r="A18" s="9" t="s">
        <v>134</v>
      </c>
      <c r="B18" s="55" t="s">
        <v>135</v>
      </c>
      <c r="C18" s="137">
        <v>3113</v>
      </c>
      <c r="D18" s="137">
        <v>13559</v>
      </c>
      <c r="E18" s="137">
        <v>-7013</v>
      </c>
      <c r="F18" s="137">
        <v>10539</v>
      </c>
      <c r="G18" s="137">
        <v>1370</v>
      </c>
      <c r="H18" s="137">
        <v>2146</v>
      </c>
      <c r="I18" s="137">
        <v>1215</v>
      </c>
      <c r="J18" s="137">
        <v>1455</v>
      </c>
      <c r="K18" s="137">
        <v>1163</v>
      </c>
      <c r="L18" s="137">
        <v>1729</v>
      </c>
      <c r="M18" s="24">
        <v>2459</v>
      </c>
      <c r="N18" s="24">
        <v>2264</v>
      </c>
      <c r="O18" s="24">
        <v>1711</v>
      </c>
    </row>
    <row r="19" spans="1:15" ht="25.5">
      <c r="A19" s="9" t="s">
        <v>405</v>
      </c>
      <c r="B19" s="54" t="s">
        <v>136</v>
      </c>
      <c r="C19" s="137">
        <v>557</v>
      </c>
      <c r="D19" s="137">
        <v>12567</v>
      </c>
      <c r="E19" s="137">
        <v>-269</v>
      </c>
      <c r="F19" s="137">
        <v>903</v>
      </c>
      <c r="G19" s="137">
        <v>2556</v>
      </c>
      <c r="H19" s="137">
        <v>3087</v>
      </c>
      <c r="I19" s="137">
        <v>1997</v>
      </c>
      <c r="J19" s="137">
        <v>142</v>
      </c>
      <c r="K19" s="137">
        <v>30</v>
      </c>
      <c r="L19" s="137">
        <v>3772</v>
      </c>
      <c r="M19" s="24">
        <v>1148</v>
      </c>
      <c r="N19" s="24">
        <v>664</v>
      </c>
      <c r="O19" s="24">
        <v>85</v>
      </c>
    </row>
    <row r="20" spans="1:15">
      <c r="A20" s="9" t="s">
        <v>137</v>
      </c>
      <c r="B20" s="54" t="s">
        <v>138</v>
      </c>
      <c r="C20" s="137">
        <v>3446</v>
      </c>
      <c r="D20" s="137">
        <v>2089</v>
      </c>
      <c r="E20" s="137">
        <v>2408</v>
      </c>
      <c r="F20" s="137">
        <v>1848</v>
      </c>
      <c r="G20" s="137">
        <v>1475</v>
      </c>
      <c r="H20" s="137">
        <v>1566</v>
      </c>
      <c r="I20" s="137">
        <v>1544</v>
      </c>
      <c r="J20" s="137">
        <v>1035</v>
      </c>
      <c r="K20" s="137">
        <v>776</v>
      </c>
      <c r="L20" s="137">
        <v>659</v>
      </c>
      <c r="M20" s="24">
        <v>582</v>
      </c>
      <c r="N20" s="24">
        <v>709</v>
      </c>
      <c r="O20" s="24">
        <v>674</v>
      </c>
    </row>
    <row r="21" spans="1:15" ht="51.75" customHeight="1">
      <c r="A21" s="9" t="s">
        <v>146</v>
      </c>
      <c r="B21" s="54" t="s">
        <v>140</v>
      </c>
      <c r="C21" s="167">
        <v>1825</v>
      </c>
      <c r="D21" s="167">
        <v>-284</v>
      </c>
      <c r="E21" s="167">
        <v>3993</v>
      </c>
      <c r="F21" s="167">
        <v>21601</v>
      </c>
      <c r="G21" s="167">
        <v>3326</v>
      </c>
      <c r="H21" s="167">
        <v>772</v>
      </c>
      <c r="I21" s="167">
        <v>5964</v>
      </c>
      <c r="J21" s="167">
        <v>561</v>
      </c>
      <c r="K21" s="167">
        <v>2712</v>
      </c>
      <c r="L21" s="167">
        <v>1117</v>
      </c>
      <c r="M21" s="51">
        <v>1271</v>
      </c>
      <c r="N21" s="51">
        <v>2043</v>
      </c>
      <c r="O21" s="51">
        <v>1071</v>
      </c>
    </row>
    <row r="22" spans="1:15">
      <c r="A22" s="22" t="s">
        <v>141</v>
      </c>
      <c r="B22" s="54" t="s">
        <v>142</v>
      </c>
      <c r="C22" s="137">
        <v>6067</v>
      </c>
      <c r="D22" s="137">
        <v>4480</v>
      </c>
      <c r="E22" s="137">
        <v>6037</v>
      </c>
      <c r="F22" s="137">
        <v>5307</v>
      </c>
      <c r="G22" s="137">
        <v>7065</v>
      </c>
      <c r="H22" s="137">
        <v>5127</v>
      </c>
      <c r="I22" s="137">
        <v>5252</v>
      </c>
      <c r="J22" s="137">
        <v>3073</v>
      </c>
      <c r="K22" s="137">
        <v>0</v>
      </c>
      <c r="L22" s="137">
        <v>0</v>
      </c>
      <c r="M22" s="24">
        <v>0</v>
      </c>
      <c r="N22" s="24">
        <v>0</v>
      </c>
      <c r="O22" s="24">
        <v>0</v>
      </c>
    </row>
    <row r="23" spans="1:15" ht="15" thickBot="1">
      <c r="A23" s="9" t="s">
        <v>143</v>
      </c>
      <c r="B23" s="54" t="s">
        <v>33</v>
      </c>
      <c r="C23" s="164">
        <v>8426</v>
      </c>
      <c r="D23" s="164">
        <v>-9193</v>
      </c>
      <c r="E23" s="164">
        <v>12115</v>
      </c>
      <c r="F23" s="164">
        <v>10837</v>
      </c>
      <c r="G23" s="164">
        <f>13232+566</f>
        <v>13798</v>
      </c>
      <c r="H23" s="164">
        <f>7559+1691</f>
        <v>9250</v>
      </c>
      <c r="I23" s="164">
        <v>4980</v>
      </c>
      <c r="J23" s="168">
        <v>3523</v>
      </c>
      <c r="K23" s="164">
        <v>1489</v>
      </c>
      <c r="L23" s="164">
        <v>2568</v>
      </c>
      <c r="M23" s="91">
        <v>3182</v>
      </c>
      <c r="N23" s="91">
        <v>5078</v>
      </c>
      <c r="O23" s="91">
        <v>2091</v>
      </c>
    </row>
    <row r="24" spans="1:15" ht="15" thickTop="1">
      <c r="A24" s="190" t="s">
        <v>144</v>
      </c>
      <c r="B24" s="191" t="s">
        <v>145</v>
      </c>
      <c r="C24" s="207">
        <v>23797</v>
      </c>
      <c r="D24" s="207">
        <v>24914</v>
      </c>
      <c r="E24" s="207">
        <f>SUM(E17:E23)</f>
        <v>21630</v>
      </c>
      <c r="F24" s="207">
        <f>SUM(F17:F23)</f>
        <v>52707</v>
      </c>
      <c r="G24" s="207">
        <f>SUM(G17:G23)</f>
        <v>31073</v>
      </c>
      <c r="H24" s="207">
        <f t="shared" ref="H24:O24" si="2">SUM(H17:H23)</f>
        <v>22494</v>
      </c>
      <c r="I24" s="207">
        <f t="shared" si="2"/>
        <v>21402</v>
      </c>
      <c r="J24" s="207">
        <f t="shared" si="2"/>
        <v>10558</v>
      </c>
      <c r="K24" s="207">
        <f t="shared" si="2"/>
        <v>6357</v>
      </c>
      <c r="L24" s="207">
        <f t="shared" si="2"/>
        <v>9768</v>
      </c>
      <c r="M24" s="207">
        <f t="shared" si="2"/>
        <v>11779</v>
      </c>
      <c r="N24" s="207">
        <f t="shared" si="2"/>
        <v>10758</v>
      </c>
      <c r="O24" s="207">
        <f t="shared" si="2"/>
        <v>5632</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7" orientation="landscape" r:id="rId1"/>
  <ignoredErrors>
    <ignoredError sqref="F1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6"/>
    <pageSetUpPr fitToPage="1"/>
  </sheetPr>
  <dimension ref="A1:V40"/>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47.28515625" style="2" customWidth="1"/>
    <col min="2" max="2" width="40.7109375" style="2" customWidth="1" outlineLevel="1"/>
    <col min="3" max="13" width="13.42578125" style="2" customWidth="1"/>
    <col min="14" max="14" width="13.42578125" style="10" customWidth="1"/>
    <col min="15" max="15" width="13.42578125" style="2" customWidth="1"/>
    <col min="16" max="16" width="13.28515625" style="2" bestFit="1" customWidth="1"/>
    <col min="17" max="17" width="9.7109375" style="2" bestFit="1" customWidth="1"/>
    <col min="18" max="18" width="1.7109375" style="2" customWidth="1"/>
    <col min="19" max="19" width="11.7109375" style="2" customWidth="1"/>
    <col min="20" max="20" width="9.7109375" style="2" bestFit="1" customWidth="1"/>
    <col min="21" max="21" width="3.140625" style="2" customWidth="1"/>
    <col min="22" max="16384" width="10.28515625" style="2"/>
  </cols>
  <sheetData>
    <row r="1" spans="1:22" s="1" customFormat="1">
      <c r="A1" s="44" t="s">
        <v>0</v>
      </c>
      <c r="B1" s="44" t="s">
        <v>1</v>
      </c>
      <c r="C1" s="12"/>
      <c r="D1" s="12"/>
      <c r="E1" s="12"/>
      <c r="F1" s="12"/>
      <c r="G1" s="12"/>
      <c r="H1" s="12"/>
      <c r="I1" s="12"/>
      <c r="J1" s="12"/>
      <c r="K1" s="12"/>
      <c r="L1" s="12"/>
      <c r="M1" s="12"/>
      <c r="N1" s="12"/>
      <c r="O1" s="132"/>
      <c r="P1" s="12"/>
      <c r="Q1" s="12"/>
      <c r="R1" s="130"/>
      <c r="S1" s="2"/>
      <c r="T1" s="2"/>
      <c r="U1" s="130"/>
      <c r="V1" s="130"/>
    </row>
    <row r="2" spans="1:22">
      <c r="C2" s="12"/>
      <c r="D2" s="12"/>
      <c r="E2" s="12"/>
      <c r="F2" s="12"/>
      <c r="G2" s="12"/>
      <c r="H2" s="12"/>
      <c r="I2" s="12"/>
      <c r="J2" s="12"/>
      <c r="K2" s="12"/>
      <c r="L2" s="12"/>
      <c r="M2" s="12"/>
      <c r="N2" s="12"/>
      <c r="O2" s="132"/>
      <c r="P2" s="12"/>
      <c r="Q2" s="12"/>
      <c r="R2" s="130"/>
      <c r="U2" s="130"/>
      <c r="V2" s="130"/>
    </row>
    <row r="3" spans="1:22" ht="15">
      <c r="A3" s="13" t="s">
        <v>2</v>
      </c>
      <c r="B3" s="13" t="s">
        <v>3</v>
      </c>
      <c r="C3" s="50"/>
      <c r="D3" s="50"/>
      <c r="E3" s="50"/>
      <c r="F3" s="50"/>
      <c r="G3" s="50"/>
      <c r="H3" s="50"/>
      <c r="I3" s="50"/>
      <c r="J3" s="50"/>
      <c r="K3" s="50"/>
      <c r="L3" s="53"/>
      <c r="M3" s="53"/>
      <c r="N3" s="50"/>
      <c r="O3" s="50"/>
      <c r="P3" s="242"/>
      <c r="Q3" s="242"/>
      <c r="R3" s="130"/>
      <c r="U3" s="130"/>
      <c r="V3" s="130"/>
    </row>
    <row r="4" spans="1:22" ht="30" customHeight="1">
      <c r="A4" s="32" t="s">
        <v>147</v>
      </c>
      <c r="B4" s="32" t="s">
        <v>148</v>
      </c>
      <c r="C4" s="8" t="s">
        <v>483</v>
      </c>
      <c r="D4" s="8" t="s">
        <v>475</v>
      </c>
      <c r="E4" s="8" t="s">
        <v>465</v>
      </c>
      <c r="F4" s="8" t="s">
        <v>451</v>
      </c>
      <c r="G4" s="8" t="s">
        <v>432</v>
      </c>
      <c r="H4" s="8" t="s">
        <v>401</v>
      </c>
      <c r="I4" s="8" t="s">
        <v>386</v>
      </c>
      <c r="J4" s="8" t="s">
        <v>6</v>
      </c>
      <c r="K4" s="8" t="s">
        <v>7</v>
      </c>
      <c r="L4" s="8" t="s">
        <v>8</v>
      </c>
      <c r="M4" s="8" t="s">
        <v>9</v>
      </c>
      <c r="N4" s="8" t="s">
        <v>10</v>
      </c>
      <c r="O4" s="8" t="s">
        <v>11</v>
      </c>
    </row>
    <row r="5" spans="1:22">
      <c r="A5" s="9" t="s">
        <v>400</v>
      </c>
      <c r="B5" s="54" t="s">
        <v>389</v>
      </c>
      <c r="C5" s="24">
        <v>-216103</v>
      </c>
      <c r="D5" s="24">
        <v>-901432</v>
      </c>
      <c r="E5" s="24">
        <v>-692994</v>
      </c>
      <c r="F5" s="24">
        <f>G25+F25</f>
        <v>-477136</v>
      </c>
      <c r="G5" s="24">
        <v>-219923</v>
      </c>
      <c r="H5" s="24">
        <v>-740248</v>
      </c>
      <c r="I5" s="24">
        <v>-546328</v>
      </c>
      <c r="J5" s="24">
        <v>-353355</v>
      </c>
      <c r="K5" s="24">
        <v>-135643</v>
      </c>
      <c r="L5" s="24">
        <v>-522290</v>
      </c>
      <c r="M5" s="24">
        <v>-385797</v>
      </c>
      <c r="N5" s="24">
        <v>-252735</v>
      </c>
      <c r="O5" s="24">
        <v>-129932</v>
      </c>
    </row>
    <row r="6" spans="1:22">
      <c r="A6" s="9" t="s">
        <v>149</v>
      </c>
      <c r="B6" s="54" t="s">
        <v>150</v>
      </c>
      <c r="C6" s="24">
        <v>-15664</v>
      </c>
      <c r="D6" s="24">
        <v>-92664</v>
      </c>
      <c r="E6" s="24">
        <v>-71315</v>
      </c>
      <c r="F6" s="24">
        <f t="shared" ref="F6:F9" si="0">G26+F26</f>
        <v>-44660</v>
      </c>
      <c r="G6" s="24">
        <v>-22734</v>
      </c>
      <c r="H6" s="24">
        <v>-94866</v>
      </c>
      <c r="I6" s="24">
        <v>-55247</v>
      </c>
      <c r="J6" s="24">
        <v>-19755</v>
      </c>
      <c r="K6" s="24">
        <v>-6633</v>
      </c>
      <c r="L6" s="24">
        <v>-47558</v>
      </c>
      <c r="M6" s="24">
        <v>-37252</v>
      </c>
      <c r="N6" s="24">
        <v>-21523</v>
      </c>
      <c r="O6" s="24">
        <v>-9056</v>
      </c>
    </row>
    <row r="7" spans="1:22">
      <c r="A7" s="9" t="s">
        <v>151</v>
      </c>
      <c r="B7" s="55" t="s">
        <v>152</v>
      </c>
      <c r="C7" s="24">
        <v>-26652</v>
      </c>
      <c r="D7" s="24">
        <v>-144518</v>
      </c>
      <c r="E7" s="24">
        <v>-100718</v>
      </c>
      <c r="F7" s="24">
        <f t="shared" si="0"/>
        <v>-64649</v>
      </c>
      <c r="G7" s="24">
        <v>-28837</v>
      </c>
      <c r="H7" s="137">
        <v>-129567</v>
      </c>
      <c r="I7" s="137">
        <v>-84334</v>
      </c>
      <c r="J7" s="137">
        <v>-49174</v>
      </c>
      <c r="K7" s="137">
        <v>-20607</v>
      </c>
      <c r="L7" s="137">
        <v>-81811</v>
      </c>
      <c r="M7" s="24">
        <v>-58931</v>
      </c>
      <c r="N7" s="24">
        <v>-38792</v>
      </c>
      <c r="O7" s="24">
        <v>-19470</v>
      </c>
    </row>
    <row r="8" spans="1:22">
      <c r="A8" s="9" t="s">
        <v>153</v>
      </c>
      <c r="B8" s="54" t="s">
        <v>154</v>
      </c>
      <c r="C8" s="24">
        <v>-37459</v>
      </c>
      <c r="D8" s="24">
        <v>-181323</v>
      </c>
      <c r="E8" s="24">
        <v>-132085</v>
      </c>
      <c r="F8" s="24">
        <f t="shared" si="0"/>
        <v>-89098</v>
      </c>
      <c r="G8" s="24">
        <v>-44597</v>
      </c>
      <c r="H8" s="137">
        <v>-146688</v>
      </c>
      <c r="I8" s="137">
        <v>-100815</v>
      </c>
      <c r="J8" s="137">
        <v>-58942</v>
      </c>
      <c r="K8" s="137">
        <v>-22398</v>
      </c>
      <c r="L8" s="137">
        <v>-90416</v>
      </c>
      <c r="M8" s="24">
        <v>-66869</v>
      </c>
      <c r="N8" s="24">
        <v>-45908</v>
      </c>
      <c r="O8" s="24">
        <v>-23094</v>
      </c>
    </row>
    <row r="9" spans="1:22">
      <c r="A9" s="9" t="s">
        <v>155</v>
      </c>
      <c r="B9" s="54" t="s">
        <v>156</v>
      </c>
      <c r="C9" s="24">
        <v>-42685</v>
      </c>
      <c r="D9" s="24">
        <v>-184302</v>
      </c>
      <c r="E9" s="24">
        <v>-141331</v>
      </c>
      <c r="F9" s="24">
        <f t="shared" si="0"/>
        <v>-93654</v>
      </c>
      <c r="G9" s="24">
        <v>-50424</v>
      </c>
      <c r="H9" s="137">
        <v>-205912</v>
      </c>
      <c r="I9" s="137">
        <v>-151565</v>
      </c>
      <c r="J9" s="137">
        <v>-98963</v>
      </c>
      <c r="K9" s="137">
        <v>-54667</v>
      </c>
      <c r="L9" s="137">
        <v>-144150</v>
      </c>
      <c r="M9" s="56">
        <v>-98032</v>
      </c>
      <c r="N9" s="24">
        <v>-62264</v>
      </c>
      <c r="O9" s="24">
        <v>-30669</v>
      </c>
    </row>
    <row r="10" spans="1:22">
      <c r="A10" s="22" t="s">
        <v>157</v>
      </c>
      <c r="B10" s="55" t="s">
        <v>158</v>
      </c>
      <c r="C10" s="137">
        <v>-2513</v>
      </c>
      <c r="D10" s="137">
        <v>-9425</v>
      </c>
      <c r="E10" s="137">
        <v>-6794</v>
      </c>
      <c r="F10" s="137">
        <f t="shared" ref="F10:F20" si="1">G30+F30</f>
        <v>-4533</v>
      </c>
      <c r="G10" s="137">
        <v>-1731</v>
      </c>
      <c r="H10" s="137">
        <v>-4950</v>
      </c>
      <c r="I10" s="137">
        <v>-3047</v>
      </c>
      <c r="J10" s="137">
        <v>-1502</v>
      </c>
      <c r="K10" s="137">
        <v>-528</v>
      </c>
      <c r="L10" s="137">
        <v>-1857</v>
      </c>
      <c r="M10" s="24">
        <v>-1197</v>
      </c>
      <c r="N10" s="24">
        <v>-862</v>
      </c>
      <c r="O10" s="24">
        <v>-411</v>
      </c>
    </row>
    <row r="11" spans="1:22">
      <c r="A11" s="22" t="s">
        <v>159</v>
      </c>
      <c r="B11" s="55" t="s">
        <v>160</v>
      </c>
      <c r="C11" s="137">
        <v>-663</v>
      </c>
      <c r="D11" s="137">
        <v>-3544</v>
      </c>
      <c r="E11" s="137">
        <v>-2799</v>
      </c>
      <c r="F11" s="137">
        <f t="shared" si="1"/>
        <v>-1858</v>
      </c>
      <c r="G11" s="137">
        <v>-1474</v>
      </c>
      <c r="H11" s="137">
        <v>-3696</v>
      </c>
      <c r="I11" s="137">
        <v>-2457</v>
      </c>
      <c r="J11" s="137">
        <v>-1162</v>
      </c>
      <c r="K11" s="137">
        <v>-227</v>
      </c>
      <c r="L11" s="137">
        <v>-886</v>
      </c>
      <c r="M11" s="24">
        <v>-732</v>
      </c>
      <c r="N11" s="24">
        <v>-533</v>
      </c>
      <c r="O11" s="24">
        <v>-308</v>
      </c>
    </row>
    <row r="12" spans="1:22" ht="25.5">
      <c r="A12" s="22" t="s">
        <v>161</v>
      </c>
      <c r="B12" s="55" t="s">
        <v>162</v>
      </c>
      <c r="C12" s="137">
        <v>-4631</v>
      </c>
      <c r="D12" s="137">
        <v>-23497</v>
      </c>
      <c r="E12" s="137">
        <v>-17802</v>
      </c>
      <c r="F12" s="137">
        <f t="shared" si="1"/>
        <v>-12126</v>
      </c>
      <c r="G12" s="137">
        <v>-6479</v>
      </c>
      <c r="H12" s="137">
        <v>-11119</v>
      </c>
      <c r="I12" s="137">
        <v>-3232</v>
      </c>
      <c r="J12" s="137">
        <v>-2643</v>
      </c>
      <c r="K12" s="137">
        <v>0</v>
      </c>
      <c r="L12" s="137">
        <v>0</v>
      </c>
      <c r="M12" s="24">
        <v>0</v>
      </c>
      <c r="N12" s="24">
        <v>0</v>
      </c>
      <c r="O12" s="24">
        <v>0</v>
      </c>
    </row>
    <row r="13" spans="1:22">
      <c r="A13" s="9" t="s">
        <v>163</v>
      </c>
      <c r="B13" s="54" t="s">
        <v>164</v>
      </c>
      <c r="C13" s="137">
        <v>-41421</v>
      </c>
      <c r="D13" s="137">
        <v>-128913</v>
      </c>
      <c r="E13" s="137">
        <v>-91775</v>
      </c>
      <c r="F13" s="137">
        <f t="shared" si="1"/>
        <v>-61336</v>
      </c>
      <c r="G13" s="137">
        <v>-30594</v>
      </c>
      <c r="H13" s="137">
        <v>-98839</v>
      </c>
      <c r="I13" s="137">
        <v>-70124</v>
      </c>
      <c r="J13" s="137">
        <v>-42262</v>
      </c>
      <c r="K13" s="137">
        <v>-16966</v>
      </c>
      <c r="L13" s="137">
        <v>-37731</v>
      </c>
      <c r="M13" s="24">
        <v>-28078</v>
      </c>
      <c r="N13" s="24">
        <v>-18424</v>
      </c>
      <c r="O13" s="24">
        <v>-9180</v>
      </c>
    </row>
    <row r="14" spans="1:22">
      <c r="A14" s="169" t="s">
        <v>165</v>
      </c>
      <c r="B14" s="170" t="s">
        <v>166</v>
      </c>
      <c r="C14" s="137">
        <v>-1168</v>
      </c>
      <c r="D14" s="137">
        <v>-4738</v>
      </c>
      <c r="E14" s="137">
        <v>-7278</v>
      </c>
      <c r="F14" s="137">
        <f t="shared" si="1"/>
        <v>-7061</v>
      </c>
      <c r="G14" s="137">
        <v>-3427</v>
      </c>
      <c r="H14" s="137">
        <v>-5016</v>
      </c>
      <c r="I14" s="137">
        <v>-5016</v>
      </c>
      <c r="J14" s="137">
        <v>-5015</v>
      </c>
      <c r="K14" s="137">
        <v>-2133</v>
      </c>
      <c r="L14" s="137">
        <v>-3826</v>
      </c>
      <c r="M14" s="24">
        <v>-3826</v>
      </c>
      <c r="N14" s="24">
        <v>-3826</v>
      </c>
      <c r="O14" s="24">
        <v>-1889</v>
      </c>
    </row>
    <row r="15" spans="1:22" ht="38.25">
      <c r="A15" s="9" t="s">
        <v>407</v>
      </c>
      <c r="B15" s="170" t="s">
        <v>438</v>
      </c>
      <c r="C15" s="171">
        <v>0</v>
      </c>
      <c r="D15" s="171">
        <v>0</v>
      </c>
      <c r="E15" s="171">
        <v>0</v>
      </c>
      <c r="F15" s="171">
        <f t="shared" si="1"/>
        <v>0</v>
      </c>
      <c r="G15" s="171">
        <v>0</v>
      </c>
      <c r="H15" s="171">
        <v>-128382</v>
      </c>
      <c r="I15" s="171">
        <v>0</v>
      </c>
      <c r="J15" s="171">
        <v>0</v>
      </c>
      <c r="K15" s="171">
        <v>0</v>
      </c>
      <c r="L15" s="171">
        <v>0</v>
      </c>
      <c r="M15" s="171">
        <v>0</v>
      </c>
      <c r="N15" s="171">
        <v>0</v>
      </c>
      <c r="O15" s="171">
        <v>0</v>
      </c>
    </row>
    <row r="16" spans="1:22">
      <c r="A16" s="11" t="s">
        <v>167</v>
      </c>
      <c r="B16" s="58" t="s">
        <v>168</v>
      </c>
      <c r="C16" s="165">
        <v>-388959</v>
      </c>
      <c r="D16" s="165">
        <v>-1674356</v>
      </c>
      <c r="E16" s="165">
        <f>SUM(E5:E15)</f>
        <v>-1264891</v>
      </c>
      <c r="F16" s="165">
        <f t="shared" si="1"/>
        <v>-856111</v>
      </c>
      <c r="G16" s="165">
        <f t="shared" ref="G16:O16" si="2">SUM(G5:G15)</f>
        <v>-410220</v>
      </c>
      <c r="H16" s="165">
        <f t="shared" si="2"/>
        <v>-1569283</v>
      </c>
      <c r="I16" s="165">
        <f t="shared" si="2"/>
        <v>-1022165</v>
      </c>
      <c r="J16" s="165">
        <f t="shared" si="2"/>
        <v>-632773</v>
      </c>
      <c r="K16" s="165">
        <f t="shared" si="2"/>
        <v>-259802</v>
      </c>
      <c r="L16" s="165">
        <f t="shared" si="2"/>
        <v>-930525</v>
      </c>
      <c r="M16" s="165">
        <f t="shared" si="2"/>
        <v>-680714</v>
      </c>
      <c r="N16" s="165">
        <f t="shared" si="2"/>
        <v>-444867</v>
      </c>
      <c r="O16" s="165">
        <f t="shared" si="2"/>
        <v>-224009</v>
      </c>
    </row>
    <row r="17" spans="1:15">
      <c r="A17" s="9" t="s">
        <v>169</v>
      </c>
      <c r="B17" s="54" t="s">
        <v>170</v>
      </c>
      <c r="C17" s="137">
        <v>-22182</v>
      </c>
      <c r="D17" s="137">
        <v>-82080</v>
      </c>
      <c r="E17" s="137">
        <v>-59629</v>
      </c>
      <c r="F17" s="137">
        <f t="shared" si="1"/>
        <v>-40291</v>
      </c>
      <c r="G17" s="137">
        <v>-19756</v>
      </c>
      <c r="H17" s="137">
        <v>-68591</v>
      </c>
      <c r="I17" s="137">
        <v>-48144</v>
      </c>
      <c r="J17" s="137">
        <v>-29447</v>
      </c>
      <c r="K17" s="137">
        <v>-12538</v>
      </c>
      <c r="L17" s="137">
        <v>-51230</v>
      </c>
      <c r="M17" s="24">
        <v>-38460</v>
      </c>
      <c r="N17" s="24">
        <v>-25793</v>
      </c>
      <c r="O17" s="24">
        <v>-12778</v>
      </c>
    </row>
    <row r="18" spans="1:15">
      <c r="A18" s="9" t="s">
        <v>171</v>
      </c>
      <c r="B18" s="54" t="s">
        <v>172</v>
      </c>
      <c r="C18" s="137">
        <v>-25709</v>
      </c>
      <c r="D18" s="137">
        <v>-124517</v>
      </c>
      <c r="E18" s="137">
        <v>-89200</v>
      </c>
      <c r="F18" s="137">
        <f t="shared" si="1"/>
        <v>-56095</v>
      </c>
      <c r="G18" s="137">
        <v>-23331</v>
      </c>
      <c r="H18" s="137">
        <v>-79866</v>
      </c>
      <c r="I18" s="137">
        <v>-56689</v>
      </c>
      <c r="J18" s="137">
        <v>-33664</v>
      </c>
      <c r="K18" s="137">
        <v>-14779</v>
      </c>
      <c r="L18" s="137">
        <v>-49765</v>
      </c>
      <c r="M18" s="24">
        <v>-35744</v>
      </c>
      <c r="N18" s="24">
        <v>-24042</v>
      </c>
      <c r="O18" s="24">
        <v>-11830</v>
      </c>
    </row>
    <row r="19" spans="1:15" ht="15" thickBot="1">
      <c r="A19" s="11" t="s">
        <v>173</v>
      </c>
      <c r="B19" s="58" t="s">
        <v>174</v>
      </c>
      <c r="C19" s="165">
        <v>-47891</v>
      </c>
      <c r="D19" s="165">
        <v>-206597</v>
      </c>
      <c r="E19" s="165">
        <f>E17+E18</f>
        <v>-148829</v>
      </c>
      <c r="F19" s="165">
        <f t="shared" si="1"/>
        <v>-96386</v>
      </c>
      <c r="G19" s="165">
        <f>G17+G18</f>
        <v>-43087</v>
      </c>
      <c r="H19" s="165">
        <f t="shared" ref="H19:O19" si="3">H17+H18</f>
        <v>-148457</v>
      </c>
      <c r="I19" s="165">
        <f t="shared" si="3"/>
        <v>-104833</v>
      </c>
      <c r="J19" s="165">
        <f t="shared" si="3"/>
        <v>-63111</v>
      </c>
      <c r="K19" s="165">
        <f t="shared" si="3"/>
        <v>-27317</v>
      </c>
      <c r="L19" s="165">
        <f t="shared" si="3"/>
        <v>-100995</v>
      </c>
      <c r="M19" s="165">
        <f t="shared" si="3"/>
        <v>-74204</v>
      </c>
      <c r="N19" s="165">
        <f t="shared" si="3"/>
        <v>-49835</v>
      </c>
      <c r="O19" s="165">
        <f t="shared" si="3"/>
        <v>-24608</v>
      </c>
    </row>
    <row r="20" spans="1:15" ht="26.25" thickTop="1">
      <c r="A20" s="190" t="s">
        <v>439</v>
      </c>
      <c r="B20" s="191" t="s">
        <v>175</v>
      </c>
      <c r="C20" s="208">
        <v>-436850</v>
      </c>
      <c r="D20" s="208">
        <v>-1880953</v>
      </c>
      <c r="E20" s="208">
        <f>+E16+E19</f>
        <v>-1413720</v>
      </c>
      <c r="F20" s="208">
        <f t="shared" si="1"/>
        <v>-952497</v>
      </c>
      <c r="G20" s="208">
        <f>G16+G19</f>
        <v>-453307</v>
      </c>
      <c r="H20" s="208">
        <f t="shared" ref="H20:O20" si="4">H16+H19</f>
        <v>-1717740</v>
      </c>
      <c r="I20" s="208">
        <f t="shared" si="4"/>
        <v>-1126998</v>
      </c>
      <c r="J20" s="208">
        <f t="shared" si="4"/>
        <v>-695884</v>
      </c>
      <c r="K20" s="208">
        <f t="shared" si="4"/>
        <v>-287119</v>
      </c>
      <c r="L20" s="208">
        <f t="shared" si="4"/>
        <v>-1031520</v>
      </c>
      <c r="M20" s="208">
        <f t="shared" si="4"/>
        <v>-754918</v>
      </c>
      <c r="N20" s="208">
        <f t="shared" si="4"/>
        <v>-494702</v>
      </c>
      <c r="O20" s="208">
        <f t="shared" si="4"/>
        <v>-248617</v>
      </c>
    </row>
    <row r="21" spans="1:15">
      <c r="B21" s="59"/>
      <c r="C21" s="24"/>
      <c r="D21" s="24"/>
      <c r="E21" s="24"/>
      <c r="F21" s="24"/>
      <c r="G21" s="24"/>
      <c r="H21" s="24"/>
      <c r="I21" s="24"/>
      <c r="J21" s="24"/>
      <c r="K21" s="24"/>
      <c r="L21" s="24"/>
      <c r="M21" s="24"/>
      <c r="N21" s="24"/>
      <c r="O21" s="24"/>
    </row>
    <row r="22" spans="1:15">
      <c r="A22" s="209"/>
      <c r="B22" s="209"/>
      <c r="C22" s="24"/>
      <c r="D22" s="24"/>
      <c r="E22" s="24"/>
      <c r="F22" s="24"/>
      <c r="G22" s="24"/>
      <c r="H22" s="24"/>
      <c r="I22" s="24"/>
      <c r="J22" s="24"/>
      <c r="K22" s="24"/>
      <c r="L22" s="24"/>
      <c r="M22" s="24"/>
      <c r="N22" s="24"/>
      <c r="O22" s="24"/>
    </row>
    <row r="23" spans="1:15">
      <c r="A23" s="13" t="s">
        <v>54</v>
      </c>
      <c r="B23" s="13" t="s">
        <v>55</v>
      </c>
      <c r="C23" s="52"/>
      <c r="D23" s="52"/>
      <c r="E23" s="52"/>
      <c r="F23" s="52"/>
      <c r="G23" s="52"/>
      <c r="H23" s="52"/>
      <c r="I23" s="52"/>
      <c r="J23" s="52"/>
      <c r="K23" s="52"/>
      <c r="L23" s="52"/>
      <c r="M23" s="52"/>
      <c r="N23" s="52"/>
      <c r="O23" s="52"/>
    </row>
    <row r="24" spans="1:15" ht="30" customHeight="1">
      <c r="A24" s="32" t="s">
        <v>147</v>
      </c>
      <c r="B24" s="32" t="s">
        <v>148</v>
      </c>
      <c r="C24" s="188" t="s">
        <v>484</v>
      </c>
      <c r="D24" s="188" t="s">
        <v>476</v>
      </c>
      <c r="E24" s="188" t="s">
        <v>466</v>
      </c>
      <c r="F24" s="188" t="s">
        <v>452</v>
      </c>
      <c r="G24" s="188" t="s">
        <v>435</v>
      </c>
      <c r="H24" s="188" t="s">
        <v>431</v>
      </c>
      <c r="I24" s="188" t="s">
        <v>424</v>
      </c>
      <c r="J24" s="188" t="s">
        <v>425</v>
      </c>
      <c r="K24" s="188" t="s">
        <v>426</v>
      </c>
      <c r="L24" s="188" t="s">
        <v>427</v>
      </c>
      <c r="M24" s="188" t="s">
        <v>428</v>
      </c>
      <c r="N24" s="188" t="s">
        <v>429</v>
      </c>
      <c r="O24" s="188" t="s">
        <v>430</v>
      </c>
    </row>
    <row r="25" spans="1:15">
      <c r="A25" s="9" t="s">
        <v>388</v>
      </c>
      <c r="B25" s="54" t="s">
        <v>389</v>
      </c>
      <c r="C25" s="137">
        <v>-216103</v>
      </c>
      <c r="D25" s="137">
        <v>-208438</v>
      </c>
      <c r="E25" s="137">
        <v>-215858</v>
      </c>
      <c r="F25" s="137">
        <v>-257213</v>
      </c>
      <c r="G25" s="137">
        <v>-219923</v>
      </c>
      <c r="H25" s="137">
        <v>-193920</v>
      </c>
      <c r="I25" s="137">
        <v>-192973</v>
      </c>
      <c r="J25" s="137">
        <v>-217712</v>
      </c>
      <c r="K25" s="137">
        <v>-135643</v>
      </c>
      <c r="L25" s="137">
        <v>-136493</v>
      </c>
      <c r="M25" s="137">
        <v>-133062</v>
      </c>
      <c r="N25" s="24">
        <v>-122803</v>
      </c>
      <c r="O25" s="24">
        <v>-129932</v>
      </c>
    </row>
    <row r="26" spans="1:15">
      <c r="A26" s="9" t="s">
        <v>149</v>
      </c>
      <c r="B26" s="54" t="s">
        <v>150</v>
      </c>
      <c r="C26" s="137">
        <v>-15664</v>
      </c>
      <c r="D26" s="137">
        <v>-21349</v>
      </c>
      <c r="E26" s="137">
        <v>-26655</v>
      </c>
      <c r="F26" s="137">
        <v>-21926</v>
      </c>
      <c r="G26" s="137">
        <v>-22734</v>
      </c>
      <c r="H26" s="137">
        <v>-39619</v>
      </c>
      <c r="I26" s="137">
        <v>-35492</v>
      </c>
      <c r="J26" s="137">
        <v>-13122</v>
      </c>
      <c r="K26" s="137">
        <v>-6633</v>
      </c>
      <c r="L26" s="137">
        <v>-10306</v>
      </c>
      <c r="M26" s="137">
        <v>-15729</v>
      </c>
      <c r="N26" s="24">
        <v>-12467</v>
      </c>
      <c r="O26" s="24">
        <v>-9056</v>
      </c>
    </row>
    <row r="27" spans="1:15">
      <c r="A27" s="9" t="s">
        <v>151</v>
      </c>
      <c r="B27" s="55" t="s">
        <v>152</v>
      </c>
      <c r="C27" s="137">
        <v>-26652</v>
      </c>
      <c r="D27" s="137">
        <v>-43800</v>
      </c>
      <c r="E27" s="137">
        <v>-36069</v>
      </c>
      <c r="F27" s="137">
        <v>-35812</v>
      </c>
      <c r="G27" s="137">
        <v>-28837</v>
      </c>
      <c r="H27" s="137">
        <v>-45233</v>
      </c>
      <c r="I27" s="137">
        <v>-35160</v>
      </c>
      <c r="J27" s="137">
        <v>-28567</v>
      </c>
      <c r="K27" s="137">
        <v>-20607</v>
      </c>
      <c r="L27" s="137">
        <v>-22880</v>
      </c>
      <c r="M27" s="137">
        <v>-20139</v>
      </c>
      <c r="N27" s="24">
        <v>-19322</v>
      </c>
      <c r="O27" s="24">
        <v>-19470</v>
      </c>
    </row>
    <row r="28" spans="1:15">
      <c r="A28" s="9" t="s">
        <v>153</v>
      </c>
      <c r="B28" s="54" t="s">
        <v>154</v>
      </c>
      <c r="C28" s="137">
        <v>-37459</v>
      </c>
      <c r="D28" s="137">
        <v>-49238</v>
      </c>
      <c r="E28" s="137">
        <v>-42987</v>
      </c>
      <c r="F28" s="137">
        <v>-44501</v>
      </c>
      <c r="G28" s="137">
        <v>-44597</v>
      </c>
      <c r="H28" s="137">
        <v>-45873</v>
      </c>
      <c r="I28" s="137">
        <v>-41873</v>
      </c>
      <c r="J28" s="137">
        <v>-36544</v>
      </c>
      <c r="K28" s="137">
        <v>-22398</v>
      </c>
      <c r="L28" s="137">
        <v>-23547</v>
      </c>
      <c r="M28" s="137">
        <v>-20961</v>
      </c>
      <c r="N28" s="24">
        <v>-22814</v>
      </c>
      <c r="O28" s="24">
        <v>-23094</v>
      </c>
    </row>
    <row r="29" spans="1:15">
      <c r="A29" s="9" t="s">
        <v>155</v>
      </c>
      <c r="B29" s="54" t="s">
        <v>156</v>
      </c>
      <c r="C29" s="137">
        <v>-42685</v>
      </c>
      <c r="D29" s="137">
        <v>-42971</v>
      </c>
      <c r="E29" s="137">
        <v>-47677</v>
      </c>
      <c r="F29" s="137">
        <v>-43230</v>
      </c>
      <c r="G29" s="137">
        <v>-50424</v>
      </c>
      <c r="H29" s="137">
        <v>-54347</v>
      </c>
      <c r="I29" s="137">
        <v>-52602</v>
      </c>
      <c r="J29" s="137">
        <v>-44296</v>
      </c>
      <c r="K29" s="137">
        <v>-54667</v>
      </c>
      <c r="L29" s="137">
        <v>-46118</v>
      </c>
      <c r="M29" s="137">
        <v>-35768</v>
      </c>
      <c r="N29" s="24">
        <v>-31595</v>
      </c>
      <c r="O29" s="24">
        <v>-30669</v>
      </c>
    </row>
    <row r="30" spans="1:15">
      <c r="A30" s="22" t="s">
        <v>157</v>
      </c>
      <c r="B30" s="55" t="s">
        <v>158</v>
      </c>
      <c r="C30" s="137">
        <v>-2513</v>
      </c>
      <c r="D30" s="137">
        <v>-2631</v>
      </c>
      <c r="E30" s="137">
        <v>-2261</v>
      </c>
      <c r="F30" s="137">
        <v>-2802</v>
      </c>
      <c r="G30" s="137">
        <v>-1731</v>
      </c>
      <c r="H30" s="137">
        <v>-1903</v>
      </c>
      <c r="I30" s="137">
        <v>-1545</v>
      </c>
      <c r="J30" s="137">
        <v>-974</v>
      </c>
      <c r="K30" s="137">
        <v>-528</v>
      </c>
      <c r="L30" s="137">
        <v>-660</v>
      </c>
      <c r="M30" s="137">
        <v>-335</v>
      </c>
      <c r="N30" s="24">
        <v>-451</v>
      </c>
      <c r="O30" s="24">
        <v>-411</v>
      </c>
    </row>
    <row r="31" spans="1:15">
      <c r="A31" s="22" t="s">
        <v>159</v>
      </c>
      <c r="B31" s="55" t="s">
        <v>160</v>
      </c>
      <c r="C31" s="137">
        <v>-663</v>
      </c>
      <c r="D31" s="137">
        <v>-745</v>
      </c>
      <c r="E31" s="137">
        <v>-941</v>
      </c>
      <c r="F31" s="137">
        <v>-384</v>
      </c>
      <c r="G31" s="137">
        <v>-1474</v>
      </c>
      <c r="H31" s="137">
        <v>-1239</v>
      </c>
      <c r="I31" s="137">
        <v>-1295</v>
      </c>
      <c r="J31" s="137">
        <v>-935</v>
      </c>
      <c r="K31" s="137">
        <v>-227</v>
      </c>
      <c r="L31" s="137">
        <v>-154</v>
      </c>
      <c r="M31" s="137">
        <v>-199</v>
      </c>
      <c r="N31" s="24">
        <v>-225</v>
      </c>
      <c r="O31" s="24">
        <v>-308</v>
      </c>
    </row>
    <row r="32" spans="1:15" ht="25.5">
      <c r="A32" s="22" t="s">
        <v>161</v>
      </c>
      <c r="B32" s="55" t="s">
        <v>162</v>
      </c>
      <c r="C32" s="137">
        <v>-4631</v>
      </c>
      <c r="D32" s="137">
        <v>-5695</v>
      </c>
      <c r="E32" s="137">
        <v>-5676</v>
      </c>
      <c r="F32" s="137">
        <v>-5647</v>
      </c>
      <c r="G32" s="137">
        <v>-6479</v>
      </c>
      <c r="H32" s="137">
        <v>-7887</v>
      </c>
      <c r="I32" s="137">
        <v>-589</v>
      </c>
      <c r="J32" s="137">
        <v>-2643</v>
      </c>
      <c r="K32" s="137">
        <v>0</v>
      </c>
      <c r="L32" s="137">
        <v>0</v>
      </c>
      <c r="M32" s="137">
        <v>0</v>
      </c>
      <c r="N32" s="24">
        <v>0</v>
      </c>
      <c r="O32" s="24">
        <v>0</v>
      </c>
    </row>
    <row r="33" spans="1:15">
      <c r="A33" s="9" t="s">
        <v>163</v>
      </c>
      <c r="B33" s="54" t="s">
        <v>164</v>
      </c>
      <c r="C33" s="137">
        <v>-41421</v>
      </c>
      <c r="D33" s="137">
        <v>-37138</v>
      </c>
      <c r="E33" s="137">
        <v>-30439</v>
      </c>
      <c r="F33" s="137">
        <v>-30742</v>
      </c>
      <c r="G33" s="137">
        <v>-30594</v>
      </c>
      <c r="H33" s="137">
        <v>-28715</v>
      </c>
      <c r="I33" s="137">
        <v>-27862</v>
      </c>
      <c r="J33" s="137">
        <v>-25296</v>
      </c>
      <c r="K33" s="137">
        <v>-16966</v>
      </c>
      <c r="L33" s="137">
        <v>-9653</v>
      </c>
      <c r="M33" s="137">
        <v>-9654</v>
      </c>
      <c r="N33" s="24">
        <v>-9244</v>
      </c>
      <c r="O33" s="24">
        <v>-9180</v>
      </c>
    </row>
    <row r="34" spans="1:15">
      <c r="A34" s="169" t="s">
        <v>165</v>
      </c>
      <c r="B34" s="170" t="s">
        <v>166</v>
      </c>
      <c r="C34" s="137">
        <v>-1168</v>
      </c>
      <c r="D34" s="137">
        <v>2540</v>
      </c>
      <c r="E34" s="137">
        <v>-217</v>
      </c>
      <c r="F34" s="137">
        <v>-3634</v>
      </c>
      <c r="G34" s="137">
        <v>-3427</v>
      </c>
      <c r="H34" s="137">
        <v>0</v>
      </c>
      <c r="I34" s="137">
        <v>-1</v>
      </c>
      <c r="J34" s="137">
        <v>-2882</v>
      </c>
      <c r="K34" s="137">
        <v>-2133</v>
      </c>
      <c r="L34" s="137">
        <v>0</v>
      </c>
      <c r="M34" s="24">
        <v>0</v>
      </c>
      <c r="N34" s="24">
        <v>-1937</v>
      </c>
      <c r="O34" s="24">
        <v>-1889</v>
      </c>
    </row>
    <row r="35" spans="1:15" ht="38.25">
      <c r="A35" s="9" t="s">
        <v>407</v>
      </c>
      <c r="B35" s="170" t="s">
        <v>438</v>
      </c>
      <c r="C35" s="171">
        <v>0</v>
      </c>
      <c r="D35" s="171">
        <v>0</v>
      </c>
      <c r="E35" s="171">
        <v>0</v>
      </c>
      <c r="F35" s="171">
        <v>0</v>
      </c>
      <c r="G35" s="171">
        <v>0</v>
      </c>
      <c r="H35" s="171">
        <v>-128382</v>
      </c>
      <c r="I35" s="171">
        <v>0</v>
      </c>
      <c r="J35" s="171">
        <v>0</v>
      </c>
      <c r="K35" s="171">
        <v>0</v>
      </c>
      <c r="L35" s="171">
        <v>0</v>
      </c>
      <c r="M35" s="171">
        <v>0</v>
      </c>
      <c r="N35" s="171">
        <v>0</v>
      </c>
      <c r="O35" s="171">
        <v>0</v>
      </c>
    </row>
    <row r="36" spans="1:15">
      <c r="A36" s="11" t="s">
        <v>167</v>
      </c>
      <c r="B36" s="58" t="s">
        <v>168</v>
      </c>
      <c r="C36" s="165">
        <v>-388959</v>
      </c>
      <c r="D36" s="165">
        <v>-409465</v>
      </c>
      <c r="E36" s="165">
        <f t="shared" ref="E36:E40" si="5">+E16-F16</f>
        <v>-408780</v>
      </c>
      <c r="F36" s="165">
        <f t="shared" ref="F36:O36" si="6">SUM(F25:F35)</f>
        <v>-445891</v>
      </c>
      <c r="G36" s="165">
        <f t="shared" si="6"/>
        <v>-410220</v>
      </c>
      <c r="H36" s="165">
        <f t="shared" si="6"/>
        <v>-547118</v>
      </c>
      <c r="I36" s="165">
        <f t="shared" si="6"/>
        <v>-389392</v>
      </c>
      <c r="J36" s="165">
        <f t="shared" si="6"/>
        <v>-372971</v>
      </c>
      <c r="K36" s="165">
        <f t="shared" si="6"/>
        <v>-259802</v>
      </c>
      <c r="L36" s="165">
        <f t="shared" si="6"/>
        <v>-249811</v>
      </c>
      <c r="M36" s="165">
        <f t="shared" si="6"/>
        <v>-235847</v>
      </c>
      <c r="N36" s="165">
        <f t="shared" si="6"/>
        <v>-220858</v>
      </c>
      <c r="O36" s="165">
        <f t="shared" si="6"/>
        <v>-224009</v>
      </c>
    </row>
    <row r="37" spans="1:15">
      <c r="A37" s="9" t="s">
        <v>169</v>
      </c>
      <c r="B37" s="54" t="s">
        <v>170</v>
      </c>
      <c r="C37" s="137">
        <v>-22182</v>
      </c>
      <c r="D37" s="137">
        <v>-22451</v>
      </c>
      <c r="E37" s="137">
        <v>-19338</v>
      </c>
      <c r="F37" s="137">
        <v>-20535</v>
      </c>
      <c r="G37" s="137">
        <v>-19756</v>
      </c>
      <c r="H37" s="137">
        <v>-20447</v>
      </c>
      <c r="I37" s="137">
        <v>-18697</v>
      </c>
      <c r="J37" s="137">
        <v>-16909</v>
      </c>
      <c r="K37" s="137">
        <v>-12538</v>
      </c>
      <c r="L37" s="137">
        <v>-12770</v>
      </c>
      <c r="M37" s="137">
        <v>-12667</v>
      </c>
      <c r="N37" s="24">
        <v>-13015</v>
      </c>
      <c r="O37" s="24">
        <v>-12778</v>
      </c>
    </row>
    <row r="38" spans="1:15">
      <c r="A38" s="9" t="s">
        <v>171</v>
      </c>
      <c r="B38" s="54" t="s">
        <v>172</v>
      </c>
      <c r="C38" s="137">
        <v>-25709</v>
      </c>
      <c r="D38" s="137">
        <v>-35317</v>
      </c>
      <c r="E38" s="137">
        <v>-33105</v>
      </c>
      <c r="F38" s="137">
        <v>-32764</v>
      </c>
      <c r="G38" s="137">
        <v>-23331</v>
      </c>
      <c r="H38" s="137">
        <v>-23177</v>
      </c>
      <c r="I38" s="137">
        <v>-23025</v>
      </c>
      <c r="J38" s="137">
        <v>-18885</v>
      </c>
      <c r="K38" s="137">
        <v>-14779</v>
      </c>
      <c r="L38" s="137">
        <v>-14021</v>
      </c>
      <c r="M38" s="137">
        <v>-11702</v>
      </c>
      <c r="N38" s="24">
        <v>-12212</v>
      </c>
      <c r="O38" s="24">
        <v>-11830</v>
      </c>
    </row>
    <row r="39" spans="1:15" ht="15" thickBot="1">
      <c r="A39" s="11" t="s">
        <v>173</v>
      </c>
      <c r="B39" s="58" t="s">
        <v>174</v>
      </c>
      <c r="C39" s="165">
        <v>-47891</v>
      </c>
      <c r="D39" s="165">
        <v>-57768</v>
      </c>
      <c r="E39" s="165">
        <f t="shared" si="5"/>
        <v>-52443</v>
      </c>
      <c r="F39" s="165">
        <f>SUM(F37:F38)</f>
        <v>-53299</v>
      </c>
      <c r="G39" s="165">
        <f>SUM(G37:G38)</f>
        <v>-43087</v>
      </c>
      <c r="H39" s="165">
        <f t="shared" ref="H39:O39" si="7">SUM(H37:H38)</f>
        <v>-43624</v>
      </c>
      <c r="I39" s="165">
        <f t="shared" si="7"/>
        <v>-41722</v>
      </c>
      <c r="J39" s="165">
        <f t="shared" si="7"/>
        <v>-35794</v>
      </c>
      <c r="K39" s="165">
        <f t="shared" si="7"/>
        <v>-27317</v>
      </c>
      <c r="L39" s="165">
        <f t="shared" si="7"/>
        <v>-26791</v>
      </c>
      <c r="M39" s="165">
        <f t="shared" si="7"/>
        <v>-24369</v>
      </c>
      <c r="N39" s="165">
        <f t="shared" si="7"/>
        <v>-25227</v>
      </c>
      <c r="O39" s="165">
        <f t="shared" si="7"/>
        <v>-24608</v>
      </c>
    </row>
    <row r="40" spans="1:15" ht="26.25" thickTop="1">
      <c r="A40" s="190" t="s">
        <v>439</v>
      </c>
      <c r="B40" s="191" t="s">
        <v>175</v>
      </c>
      <c r="C40" s="208">
        <v>-436850</v>
      </c>
      <c r="D40" s="208">
        <v>-467233</v>
      </c>
      <c r="E40" s="208">
        <f t="shared" si="5"/>
        <v>-461223</v>
      </c>
      <c r="F40" s="208">
        <f>F36+F39</f>
        <v>-499190</v>
      </c>
      <c r="G40" s="208">
        <f>G36+G39</f>
        <v>-453307</v>
      </c>
      <c r="H40" s="208">
        <f t="shared" ref="H40:J40" si="8">H36+H39</f>
        <v>-590742</v>
      </c>
      <c r="I40" s="208">
        <f t="shared" si="8"/>
        <v>-431114</v>
      </c>
      <c r="J40" s="208">
        <f t="shared" si="8"/>
        <v>-408765</v>
      </c>
      <c r="K40" s="208">
        <f t="shared" ref="K40" si="9">K36+K39</f>
        <v>-287119</v>
      </c>
      <c r="L40" s="208">
        <f t="shared" ref="L40:M40" si="10">L36+L39</f>
        <v>-276602</v>
      </c>
      <c r="M40" s="208">
        <f t="shared" si="10"/>
        <v>-260216</v>
      </c>
      <c r="N40" s="208">
        <f t="shared" ref="N40" si="11">N36+N39</f>
        <v>-246085</v>
      </c>
      <c r="O40" s="208">
        <f t="shared" ref="O40" si="12">O36+O39</f>
        <v>-248617</v>
      </c>
    </row>
  </sheetData>
  <mergeCells count="1">
    <mergeCell ref="P3:Q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9" orientation="landscape" r:id="rId1"/>
  <ignoredErrors>
    <ignoredError sqref="F1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6"/>
    <pageSetUpPr fitToPage="1"/>
  </sheetPr>
  <dimension ref="A1:T27"/>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51.140625" style="2" customWidth="1"/>
    <col min="2" max="2" width="40.28515625" style="2" customWidth="1" outlineLevel="1"/>
    <col min="3" max="3" width="10.85546875" style="2" customWidth="1"/>
    <col min="4" max="4" width="12" style="2" customWidth="1"/>
    <col min="5" max="15" width="10.85546875" style="2" customWidth="1"/>
    <col min="16" max="16" width="10.28515625" style="2" bestFit="1" customWidth="1"/>
    <col min="17" max="17" width="10.5703125" style="2" bestFit="1" customWidth="1"/>
    <col min="18" max="18" width="1.7109375" style="2" customWidth="1"/>
    <col min="19" max="19" width="10" style="2" bestFit="1" customWidth="1"/>
    <col min="20" max="20" width="10.28515625" style="2" bestFit="1" customWidth="1"/>
    <col min="21" max="16384" width="10.28515625" style="2"/>
  </cols>
  <sheetData>
    <row r="1" spans="1:20" s="1" customFormat="1">
      <c r="A1" s="44" t="s">
        <v>0</v>
      </c>
      <c r="B1" s="44" t="s">
        <v>1</v>
      </c>
      <c r="C1" s="12"/>
      <c r="D1" s="12"/>
      <c r="E1" s="12"/>
      <c r="F1" s="12"/>
      <c r="G1" s="12"/>
      <c r="H1" s="12"/>
      <c r="I1" s="12"/>
      <c r="J1" s="12"/>
      <c r="K1" s="12"/>
      <c r="L1" s="12"/>
      <c r="M1" s="12"/>
      <c r="N1" s="12"/>
      <c r="O1" s="132"/>
      <c r="P1" s="12"/>
      <c r="Q1" s="12"/>
      <c r="R1" s="132"/>
      <c r="S1" s="2"/>
      <c r="T1" s="2"/>
    </row>
    <row r="2" spans="1:20">
      <c r="A2" s="12"/>
      <c r="B2" s="12"/>
      <c r="C2" s="12"/>
      <c r="D2" s="12"/>
      <c r="E2" s="12"/>
      <c r="F2" s="12"/>
      <c r="G2" s="12"/>
      <c r="H2" s="12"/>
      <c r="I2" s="12"/>
      <c r="J2" s="12"/>
      <c r="K2" s="12"/>
      <c r="L2" s="12"/>
      <c r="M2" s="12"/>
      <c r="N2" s="12"/>
      <c r="O2" s="132"/>
      <c r="P2" s="12"/>
      <c r="Q2" s="12"/>
      <c r="R2" s="132"/>
    </row>
    <row r="3" spans="1:20">
      <c r="A3" s="13" t="s">
        <v>2</v>
      </c>
      <c r="B3" s="13" t="s">
        <v>3</v>
      </c>
      <c r="C3" s="13"/>
      <c r="D3" s="13"/>
      <c r="E3" s="13"/>
      <c r="F3" s="13"/>
      <c r="G3" s="13"/>
      <c r="H3" s="13"/>
      <c r="I3" s="13"/>
      <c r="J3" s="13"/>
      <c r="K3" s="13"/>
      <c r="L3" s="13"/>
      <c r="M3" s="13"/>
      <c r="N3" s="13"/>
      <c r="O3" s="13"/>
    </row>
    <row r="4" spans="1:20" ht="30" customHeight="1">
      <c r="A4" s="32" t="s">
        <v>40</v>
      </c>
      <c r="B4" s="32" t="s">
        <v>390</v>
      </c>
      <c r="C4" s="8" t="s">
        <v>483</v>
      </c>
      <c r="D4" s="8" t="s">
        <v>475</v>
      </c>
      <c r="E4" s="8" t="s">
        <v>465</v>
      </c>
      <c r="F4" s="8" t="s">
        <v>451</v>
      </c>
      <c r="G4" s="8" t="s">
        <v>432</v>
      </c>
      <c r="H4" s="8" t="s">
        <v>401</v>
      </c>
      <c r="I4" s="8" t="s">
        <v>386</v>
      </c>
      <c r="J4" s="8" t="s">
        <v>6</v>
      </c>
      <c r="K4" s="8" t="s">
        <v>7</v>
      </c>
      <c r="L4" s="8" t="s">
        <v>8</v>
      </c>
      <c r="M4" s="8" t="s">
        <v>9</v>
      </c>
      <c r="N4" s="8" t="s">
        <v>10</v>
      </c>
      <c r="O4" s="8" t="s">
        <v>11</v>
      </c>
    </row>
    <row r="5" spans="1:20" ht="25.5">
      <c r="A5" s="9" t="s">
        <v>176</v>
      </c>
      <c r="B5" s="55" t="s">
        <v>177</v>
      </c>
      <c r="C5" s="51">
        <v>-1661</v>
      </c>
      <c r="D5" s="51">
        <v>-28273</v>
      </c>
      <c r="E5" s="51">
        <v>-18385</v>
      </c>
      <c r="F5" s="51">
        <f t="shared" ref="F5" si="0">F17+G17</f>
        <v>-13431</v>
      </c>
      <c r="G5" s="51">
        <v>-2769</v>
      </c>
      <c r="H5" s="51">
        <v>-20255</v>
      </c>
      <c r="I5" s="51">
        <v>-18119</v>
      </c>
      <c r="J5" s="51">
        <v>-14092</v>
      </c>
      <c r="K5" s="51">
        <v>-154</v>
      </c>
      <c r="L5" s="51">
        <v>-3368</v>
      </c>
      <c r="M5" s="51">
        <v>-2280</v>
      </c>
      <c r="N5" s="51">
        <v>-739</v>
      </c>
      <c r="O5" s="51">
        <v>-129</v>
      </c>
    </row>
    <row r="6" spans="1:20" ht="25.5">
      <c r="A6" s="9" t="s">
        <v>488</v>
      </c>
      <c r="B6" s="54" t="s">
        <v>489</v>
      </c>
      <c r="C6" s="51">
        <v>-9589</v>
      </c>
      <c r="D6" s="51">
        <v>-727</v>
      </c>
      <c r="E6" s="51">
        <v>-428</v>
      </c>
      <c r="F6" s="51">
        <v>0</v>
      </c>
      <c r="G6" s="51">
        <v>-430</v>
      </c>
      <c r="H6" s="51">
        <v>-756</v>
      </c>
      <c r="I6" s="51">
        <v>-1063</v>
      </c>
      <c r="J6" s="51">
        <v>-679</v>
      </c>
      <c r="K6" s="51">
        <v>-257</v>
      </c>
      <c r="L6" s="51">
        <v>-4177</v>
      </c>
      <c r="M6" s="51">
        <v>-3694</v>
      </c>
      <c r="N6" s="51">
        <v>-1112</v>
      </c>
      <c r="O6" s="51">
        <v>-570</v>
      </c>
    </row>
    <row r="7" spans="1:20" ht="25.5">
      <c r="A7" s="9" t="s">
        <v>391</v>
      </c>
      <c r="B7" s="54" t="s">
        <v>392</v>
      </c>
      <c r="C7" s="137">
        <v>-202</v>
      </c>
      <c r="D7" s="137">
        <v>-8812</v>
      </c>
      <c r="E7" s="137">
        <v>-840</v>
      </c>
      <c r="F7" s="137">
        <f>F19+G19</f>
        <v>-750</v>
      </c>
      <c r="G7" s="137">
        <v>-457</v>
      </c>
      <c r="H7" s="137">
        <v>-18075</v>
      </c>
      <c r="I7" s="137">
        <v>-9415</v>
      </c>
      <c r="J7" s="137">
        <v>-10606</v>
      </c>
      <c r="K7" s="137">
        <v>-1726</v>
      </c>
      <c r="L7" s="137">
        <v>-2866</v>
      </c>
      <c r="M7" s="137">
        <v>-2769</v>
      </c>
      <c r="N7" s="24">
        <v>-474</v>
      </c>
      <c r="O7" s="24">
        <v>-262</v>
      </c>
    </row>
    <row r="8" spans="1:20">
      <c r="A8" s="22" t="s">
        <v>178</v>
      </c>
      <c r="B8" s="54" t="s">
        <v>179</v>
      </c>
      <c r="C8" s="137">
        <v>-8313</v>
      </c>
      <c r="D8" s="137">
        <v>-27479</v>
      </c>
      <c r="E8" s="137">
        <v>-19416</v>
      </c>
      <c r="F8" s="137">
        <f>F20+G20</f>
        <v>-12092</v>
      </c>
      <c r="G8" s="137">
        <v>-4946</v>
      </c>
      <c r="H8" s="137">
        <v>-16761</v>
      </c>
      <c r="I8" s="137">
        <v>-10157</v>
      </c>
      <c r="J8" s="137">
        <v>-5529</v>
      </c>
      <c r="K8" s="137">
        <v>-1963</v>
      </c>
      <c r="L8" s="137">
        <v>-10749</v>
      </c>
      <c r="M8" s="137">
        <v>-7947</v>
      </c>
      <c r="N8" s="24">
        <v>-5683</v>
      </c>
      <c r="O8" s="24">
        <v>-3172</v>
      </c>
    </row>
    <row r="9" spans="1:20">
      <c r="A9" s="9" t="s">
        <v>180</v>
      </c>
      <c r="B9" s="54" t="s">
        <v>181</v>
      </c>
      <c r="C9" s="137">
        <v>-635</v>
      </c>
      <c r="D9" s="137">
        <v>-3561</v>
      </c>
      <c r="E9" s="137">
        <v>-2812</v>
      </c>
      <c r="F9" s="137">
        <f>F21+G21</f>
        <v>-2121</v>
      </c>
      <c r="G9" s="137">
        <v>-1029</v>
      </c>
      <c r="H9" s="137">
        <v>-2245</v>
      </c>
      <c r="I9" s="137">
        <v>-1291</v>
      </c>
      <c r="J9" s="137">
        <v>-23</v>
      </c>
      <c r="K9" s="137">
        <v>-9</v>
      </c>
      <c r="L9" s="137">
        <v>-3105</v>
      </c>
      <c r="M9" s="137">
        <v>-2098</v>
      </c>
      <c r="N9" s="24">
        <v>-1287</v>
      </c>
      <c r="O9" s="24">
        <v>-630</v>
      </c>
    </row>
    <row r="10" spans="1:20">
      <c r="A10" s="22" t="s">
        <v>182</v>
      </c>
      <c r="B10" s="54" t="s">
        <v>183</v>
      </c>
      <c r="C10" s="137">
        <v>-7492</v>
      </c>
      <c r="D10" s="137">
        <v>-23123</v>
      </c>
      <c r="E10" s="137">
        <v>-18113</v>
      </c>
      <c r="F10" s="137">
        <f>F22+G22</f>
        <v>-11507</v>
      </c>
      <c r="G10" s="137">
        <v>-6749</v>
      </c>
      <c r="H10" s="137">
        <v>-12816</v>
      </c>
      <c r="I10" s="137">
        <v>-7921</v>
      </c>
      <c r="J10" s="137">
        <v>-2935</v>
      </c>
      <c r="K10" s="137">
        <v>0</v>
      </c>
      <c r="L10" s="137">
        <v>0</v>
      </c>
      <c r="M10" s="137">
        <v>0</v>
      </c>
      <c r="N10" s="24">
        <v>0</v>
      </c>
      <c r="O10" s="24">
        <v>0</v>
      </c>
    </row>
    <row r="11" spans="1:20" ht="15" thickBot="1">
      <c r="A11" s="9" t="s">
        <v>40</v>
      </c>
      <c r="B11" s="54" t="s">
        <v>184</v>
      </c>
      <c r="C11" s="164">
        <f>-3655</f>
        <v>-3655</v>
      </c>
      <c r="D11" s="164">
        <f>-24595-21</f>
        <v>-24616</v>
      </c>
      <c r="E11" s="164">
        <f>-22958</f>
        <v>-22958</v>
      </c>
      <c r="F11" s="164">
        <f>F23+G23</f>
        <v>-19608</v>
      </c>
      <c r="G11" s="164">
        <f>+G23</f>
        <v>-6380</v>
      </c>
      <c r="H11" s="164">
        <f>+H23+I23+J23+K23</f>
        <v>-21551</v>
      </c>
      <c r="I11" s="164">
        <f>+I23+J23+K23</f>
        <v>-14402</v>
      </c>
      <c r="J11" s="164">
        <f>+J23+K23</f>
        <v>-9823</v>
      </c>
      <c r="K11" s="164">
        <f>+K23</f>
        <v>-7417</v>
      </c>
      <c r="L11" s="164">
        <f>+L23+M23+N23+O23</f>
        <v>-13128</v>
      </c>
      <c r="M11" s="164">
        <f>+M23+N23+O23</f>
        <v>-3315</v>
      </c>
      <c r="N11" s="91">
        <f>+N23+O23</f>
        <v>-1527</v>
      </c>
      <c r="O11" s="91">
        <f>+O23</f>
        <v>-553</v>
      </c>
    </row>
    <row r="12" spans="1:20" ht="15" thickTop="1">
      <c r="A12" s="190" t="s">
        <v>185</v>
      </c>
      <c r="B12" s="191" t="s">
        <v>186</v>
      </c>
      <c r="C12" s="207">
        <v>-31547</v>
      </c>
      <c r="D12" s="207">
        <v>-116591</v>
      </c>
      <c r="E12" s="207">
        <f t="shared" ref="E12:N12" si="1">SUM(E5:E11)</f>
        <v>-82952</v>
      </c>
      <c r="F12" s="207">
        <f t="shared" si="1"/>
        <v>-59509</v>
      </c>
      <c r="G12" s="207">
        <f t="shared" si="1"/>
        <v>-22760</v>
      </c>
      <c r="H12" s="207">
        <f t="shared" si="1"/>
        <v>-92459</v>
      </c>
      <c r="I12" s="207">
        <f t="shared" si="1"/>
        <v>-62368</v>
      </c>
      <c r="J12" s="207">
        <f t="shared" si="1"/>
        <v>-43687</v>
      </c>
      <c r="K12" s="207">
        <f t="shared" si="1"/>
        <v>-11526</v>
      </c>
      <c r="L12" s="207">
        <f t="shared" si="1"/>
        <v>-37393</v>
      </c>
      <c r="M12" s="207">
        <f t="shared" si="1"/>
        <v>-22103</v>
      </c>
      <c r="N12" s="207">
        <f t="shared" si="1"/>
        <v>-10822</v>
      </c>
      <c r="O12" s="207">
        <f>SUM(O5:O11)</f>
        <v>-5316</v>
      </c>
    </row>
    <row r="13" spans="1:20">
      <c r="B13" s="42"/>
      <c r="C13" s="240"/>
      <c r="D13" s="240"/>
      <c r="E13" s="240"/>
      <c r="F13" s="240"/>
      <c r="G13" s="240"/>
      <c r="H13" s="240"/>
      <c r="I13" s="240"/>
      <c r="J13" s="240"/>
      <c r="K13" s="240"/>
      <c r="L13" s="240"/>
      <c r="M13" s="240"/>
      <c r="N13" s="240"/>
      <c r="O13" s="240"/>
    </row>
    <row r="14" spans="1:20">
      <c r="B14" s="42"/>
      <c r="C14" s="43"/>
      <c r="D14" s="43"/>
      <c r="E14" s="43"/>
      <c r="F14" s="43"/>
      <c r="G14" s="43"/>
      <c r="H14" s="43"/>
      <c r="I14" s="43"/>
      <c r="J14" s="43"/>
      <c r="K14" s="43"/>
      <c r="L14" s="43"/>
      <c r="M14" s="43"/>
      <c r="N14" s="43"/>
      <c r="O14" s="43"/>
    </row>
    <row r="15" spans="1:20">
      <c r="A15" s="13" t="s">
        <v>54</v>
      </c>
      <c r="B15" s="13" t="s">
        <v>55</v>
      </c>
      <c r="C15" s="13"/>
      <c r="D15" s="13"/>
      <c r="E15" s="13"/>
      <c r="F15" s="13"/>
      <c r="G15" s="13"/>
      <c r="H15" s="13"/>
      <c r="I15" s="13"/>
      <c r="J15" s="13"/>
      <c r="K15" s="13"/>
      <c r="L15" s="13"/>
      <c r="M15" s="13"/>
      <c r="N15" s="13"/>
      <c r="O15" s="13"/>
    </row>
    <row r="16" spans="1:20" ht="30" customHeight="1">
      <c r="A16" s="32" t="s">
        <v>40</v>
      </c>
      <c r="B16" s="32" t="s">
        <v>390</v>
      </c>
      <c r="C16" s="188" t="s">
        <v>484</v>
      </c>
      <c r="D16" s="188" t="s">
        <v>476</v>
      </c>
      <c r="E16" s="188" t="s">
        <v>467</v>
      </c>
      <c r="F16" s="188" t="s">
        <v>452</v>
      </c>
      <c r="G16" s="188" t="s">
        <v>435</v>
      </c>
      <c r="H16" s="188" t="s">
        <v>431</v>
      </c>
      <c r="I16" s="188" t="s">
        <v>424</v>
      </c>
      <c r="J16" s="188" t="s">
        <v>425</v>
      </c>
      <c r="K16" s="188" t="s">
        <v>426</v>
      </c>
      <c r="L16" s="188" t="s">
        <v>427</v>
      </c>
      <c r="M16" s="188" t="s">
        <v>428</v>
      </c>
      <c r="N16" s="188" t="s">
        <v>429</v>
      </c>
      <c r="O16" s="188" t="s">
        <v>430</v>
      </c>
    </row>
    <row r="17" spans="1:15" ht="25.5">
      <c r="A17" s="9" t="s">
        <v>187</v>
      </c>
      <c r="B17" s="55" t="s">
        <v>177</v>
      </c>
      <c r="C17" s="167">
        <v>-1661</v>
      </c>
      <c r="D17" s="167">
        <v>-9888</v>
      </c>
      <c r="E17" s="167">
        <v>-4954</v>
      </c>
      <c r="F17" s="167">
        <v>-10662</v>
      </c>
      <c r="G17" s="167">
        <v>-2769</v>
      </c>
      <c r="H17" s="167">
        <v>-2136</v>
      </c>
      <c r="I17" s="167">
        <v>-4027</v>
      </c>
      <c r="J17" s="167">
        <v>-13938</v>
      </c>
      <c r="K17" s="167">
        <v>-154</v>
      </c>
      <c r="L17" s="167">
        <v>-1088</v>
      </c>
      <c r="M17" s="167">
        <v>-1541</v>
      </c>
      <c r="N17" s="51">
        <v>-610</v>
      </c>
      <c r="O17" s="51">
        <v>-129</v>
      </c>
    </row>
    <row r="18" spans="1:15" ht="25.5">
      <c r="A18" s="9" t="s">
        <v>488</v>
      </c>
      <c r="B18" s="54" t="s">
        <v>489</v>
      </c>
      <c r="C18" s="167">
        <v>-9589</v>
      </c>
      <c r="D18" s="167">
        <v>-299</v>
      </c>
      <c r="E18" s="167">
        <v>-428</v>
      </c>
      <c r="F18" s="167">
        <v>430</v>
      </c>
      <c r="G18" s="167">
        <v>-430</v>
      </c>
      <c r="H18" s="167">
        <v>307</v>
      </c>
      <c r="I18" s="167">
        <v>-384</v>
      </c>
      <c r="J18" s="167">
        <v>-422</v>
      </c>
      <c r="K18" s="167">
        <v>-257</v>
      </c>
      <c r="L18" s="167">
        <v>-483</v>
      </c>
      <c r="M18" s="167">
        <v>-2582</v>
      </c>
      <c r="N18" s="51">
        <v>-542</v>
      </c>
      <c r="O18" s="51">
        <v>-570</v>
      </c>
    </row>
    <row r="19" spans="1:15" ht="25.5">
      <c r="A19" s="9" t="s">
        <v>393</v>
      </c>
      <c r="B19" s="54" t="s">
        <v>392</v>
      </c>
      <c r="C19" s="137">
        <v>-202</v>
      </c>
      <c r="D19" s="137">
        <v>-7972</v>
      </c>
      <c r="E19" s="137">
        <v>-90</v>
      </c>
      <c r="F19" s="137">
        <v>-293</v>
      </c>
      <c r="G19" s="137">
        <v>-457</v>
      </c>
      <c r="H19" s="137">
        <v>-8660</v>
      </c>
      <c r="I19" s="137">
        <v>1191</v>
      </c>
      <c r="J19" s="137">
        <v>-8880</v>
      </c>
      <c r="K19" s="137">
        <v>-1726</v>
      </c>
      <c r="L19" s="137">
        <v>-97</v>
      </c>
      <c r="M19" s="137">
        <v>-2295</v>
      </c>
      <c r="N19" s="24">
        <v>-212</v>
      </c>
      <c r="O19" s="24">
        <v>-262</v>
      </c>
    </row>
    <row r="20" spans="1:15">
      <c r="A20" s="9" t="s">
        <v>178</v>
      </c>
      <c r="B20" s="54" t="s">
        <v>179</v>
      </c>
      <c r="C20" s="137">
        <v>-8313</v>
      </c>
      <c r="D20" s="137">
        <v>-8063</v>
      </c>
      <c r="E20" s="137">
        <v>-7324</v>
      </c>
      <c r="F20" s="137">
        <v>-7146</v>
      </c>
      <c r="G20" s="137">
        <v>-4946</v>
      </c>
      <c r="H20" s="137">
        <v>-6604</v>
      </c>
      <c r="I20" s="137">
        <v>-4628</v>
      </c>
      <c r="J20" s="137">
        <v>-3566</v>
      </c>
      <c r="K20" s="137">
        <v>-1963</v>
      </c>
      <c r="L20" s="137">
        <v>-2802</v>
      </c>
      <c r="M20" s="137">
        <v>-2264</v>
      </c>
      <c r="N20" s="24">
        <v>-2511</v>
      </c>
      <c r="O20" s="24">
        <v>-3172</v>
      </c>
    </row>
    <row r="21" spans="1:15">
      <c r="A21" s="9" t="s">
        <v>180</v>
      </c>
      <c r="B21" s="54" t="s">
        <v>181</v>
      </c>
      <c r="C21" s="137">
        <v>-635</v>
      </c>
      <c r="D21" s="137">
        <v>-749</v>
      </c>
      <c r="E21" s="137">
        <v>-691</v>
      </c>
      <c r="F21" s="137">
        <v>-1092</v>
      </c>
      <c r="G21" s="137">
        <v>-1029</v>
      </c>
      <c r="H21" s="137">
        <v>-954</v>
      </c>
      <c r="I21" s="137">
        <v>-1268</v>
      </c>
      <c r="J21" s="137">
        <v>-14</v>
      </c>
      <c r="K21" s="137">
        <v>-9</v>
      </c>
      <c r="L21" s="137">
        <v>-1007</v>
      </c>
      <c r="M21" s="137">
        <v>-811</v>
      </c>
      <c r="N21" s="24">
        <v>-657</v>
      </c>
      <c r="O21" s="24">
        <v>-630</v>
      </c>
    </row>
    <row r="22" spans="1:15">
      <c r="A22" s="22" t="s">
        <v>182</v>
      </c>
      <c r="B22" s="54" t="s">
        <v>183</v>
      </c>
      <c r="C22" s="137">
        <v>-7492</v>
      </c>
      <c r="D22" s="137">
        <v>-5010</v>
      </c>
      <c r="E22" s="137">
        <v>-6606</v>
      </c>
      <c r="F22" s="137">
        <v>-4758</v>
      </c>
      <c r="G22" s="137">
        <v>-6749</v>
      </c>
      <c r="H22" s="137">
        <v>-4895</v>
      </c>
      <c r="I22" s="137">
        <v>-4986</v>
      </c>
      <c r="J22" s="137">
        <v>-2935</v>
      </c>
      <c r="K22" s="137">
        <v>0</v>
      </c>
      <c r="L22" s="137">
        <v>0</v>
      </c>
      <c r="M22" s="137">
        <v>0</v>
      </c>
      <c r="N22" s="24">
        <v>0</v>
      </c>
      <c r="O22" s="24">
        <v>0</v>
      </c>
    </row>
    <row r="23" spans="1:15" ht="15" thickBot="1">
      <c r="A23" s="9" t="s">
        <v>40</v>
      </c>
      <c r="B23" s="54" t="s">
        <v>184</v>
      </c>
      <c r="C23" s="164">
        <f>-13244+9589</f>
        <v>-3655</v>
      </c>
      <c r="D23" s="164">
        <f>-1637-21</f>
        <v>-1658</v>
      </c>
      <c r="E23" s="164">
        <f>-3778+428</f>
        <v>-3350</v>
      </c>
      <c r="F23" s="164">
        <f>-12798-430</f>
        <v>-13228</v>
      </c>
      <c r="G23" s="164">
        <f>-6380</f>
        <v>-6380</v>
      </c>
      <c r="H23" s="164">
        <f>-7149</f>
        <v>-7149</v>
      </c>
      <c r="I23" s="164">
        <f>-4579</f>
        <v>-4579</v>
      </c>
      <c r="J23" s="164">
        <f>-2406</f>
        <v>-2406</v>
      </c>
      <c r="K23" s="164">
        <f>-7417</f>
        <v>-7417</v>
      </c>
      <c r="L23" s="164">
        <f>-1916-7897</f>
        <v>-9813</v>
      </c>
      <c r="M23" s="164">
        <f>-1788</f>
        <v>-1788</v>
      </c>
      <c r="N23" s="91">
        <f>-974</f>
        <v>-974</v>
      </c>
      <c r="O23" s="91">
        <f>-553</f>
        <v>-553</v>
      </c>
    </row>
    <row r="24" spans="1:15" ht="15" thickTop="1">
      <c r="A24" s="190" t="s">
        <v>185</v>
      </c>
      <c r="B24" s="191" t="s">
        <v>186</v>
      </c>
      <c r="C24" s="207">
        <f>SUM(C17:C23)</f>
        <v>-31547</v>
      </c>
      <c r="D24" s="207">
        <f t="shared" ref="D24:O24" si="2">SUM(D17:D23)</f>
        <v>-33639</v>
      </c>
      <c r="E24" s="207">
        <f t="shared" si="2"/>
        <v>-23443</v>
      </c>
      <c r="F24" s="207">
        <f t="shared" si="2"/>
        <v>-36749</v>
      </c>
      <c r="G24" s="207">
        <f t="shared" si="2"/>
        <v>-22760</v>
      </c>
      <c r="H24" s="207">
        <f t="shared" si="2"/>
        <v>-30091</v>
      </c>
      <c r="I24" s="207">
        <f t="shared" si="2"/>
        <v>-18681</v>
      </c>
      <c r="J24" s="207">
        <f t="shared" si="2"/>
        <v>-32161</v>
      </c>
      <c r="K24" s="207">
        <f t="shared" si="2"/>
        <v>-11526</v>
      </c>
      <c r="L24" s="207">
        <f t="shared" si="2"/>
        <v>-15290</v>
      </c>
      <c r="M24" s="207">
        <f t="shared" si="2"/>
        <v>-11281</v>
      </c>
      <c r="N24" s="207">
        <f t="shared" si="2"/>
        <v>-5506</v>
      </c>
      <c r="O24" s="207">
        <f t="shared" si="2"/>
        <v>-5316</v>
      </c>
    </row>
    <row r="25" spans="1:15">
      <c r="C25" s="4"/>
      <c r="D25" s="4"/>
      <c r="E25" s="4"/>
      <c r="F25" s="4"/>
      <c r="G25" s="4"/>
      <c r="H25" s="4"/>
      <c r="I25" s="4"/>
      <c r="J25" s="4"/>
      <c r="K25" s="4"/>
      <c r="L25" s="4"/>
      <c r="M25" s="4"/>
      <c r="N25" s="4"/>
      <c r="O25" s="4"/>
    </row>
    <row r="26" spans="1:15">
      <c r="C26" s="4"/>
      <c r="D26" s="4"/>
      <c r="E26" s="4"/>
      <c r="F26" s="4"/>
      <c r="G26" s="4"/>
      <c r="H26" s="4"/>
      <c r="I26" s="4"/>
      <c r="J26" s="4"/>
      <c r="K26" s="4"/>
      <c r="L26" s="4"/>
      <c r="M26" s="4"/>
      <c r="N26" s="4"/>
      <c r="O26" s="4"/>
    </row>
    <row r="27" spans="1:15">
      <c r="H27" s="207"/>
      <c r="I27" s="207"/>
      <c r="J27" s="207"/>
      <c r="K27" s="207"/>
      <c r="L27" s="207"/>
      <c r="M27" s="207"/>
      <c r="N27" s="207"/>
      <c r="O27" s="207"/>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9BBB59"/>
    <pageSetUpPr fitToPage="1"/>
  </sheetPr>
  <dimension ref="A1:T55"/>
  <sheetViews>
    <sheetView showGridLines="0" zoomScale="85" zoomScaleNormal="85" workbookViewId="0">
      <pane xSplit="2" topLeftCell="C1" activePane="topRight" state="frozen"/>
      <selection activeCell="C1" sqref="C1:C1048576"/>
      <selection pane="topRight" activeCell="C3" sqref="C3"/>
    </sheetView>
  </sheetViews>
  <sheetFormatPr defaultColWidth="10.28515625" defaultRowHeight="14.25" outlineLevelCol="1"/>
  <cols>
    <col min="1" max="1" width="48.85546875" style="2" customWidth="1"/>
    <col min="2" max="2" width="46.42578125" style="2" customWidth="1" outlineLevel="1"/>
    <col min="3" max="6" width="13.42578125" style="2" customWidth="1"/>
    <col min="7" max="13" width="13.42578125" style="2" bestFit="1" customWidth="1"/>
    <col min="14" max="14" width="13.42578125" style="10" bestFit="1" customWidth="1"/>
    <col min="15" max="15" width="13.42578125" style="130" customWidth="1"/>
    <col min="16" max="16" width="13.42578125" style="2" customWidth="1"/>
    <col min="17" max="17" width="10.85546875" style="2" customWidth="1"/>
    <col min="18" max="18" width="1.7109375" style="2" customWidth="1"/>
    <col min="19" max="19" width="13.42578125" style="2" customWidth="1"/>
    <col min="20" max="20" width="10.85546875" style="2" bestFit="1" customWidth="1"/>
    <col min="21" max="16384" width="10.28515625" style="2"/>
  </cols>
  <sheetData>
    <row r="1" spans="1:20" s="1" customFormat="1">
      <c r="A1" s="44" t="s">
        <v>0</v>
      </c>
      <c r="B1" s="44" t="s">
        <v>1</v>
      </c>
      <c r="C1" s="12"/>
      <c r="D1" s="12"/>
      <c r="E1" s="12"/>
      <c r="F1" s="12"/>
      <c r="G1" s="12"/>
      <c r="H1" s="12"/>
      <c r="I1" s="12"/>
      <c r="J1" s="12"/>
      <c r="K1" s="12"/>
      <c r="L1" s="12"/>
      <c r="M1" s="12"/>
      <c r="N1" s="12"/>
      <c r="O1" s="130"/>
      <c r="P1" s="2"/>
      <c r="Q1" s="2"/>
      <c r="R1" s="2"/>
      <c r="S1" s="2"/>
      <c r="T1" s="2"/>
    </row>
    <row r="2" spans="1:20">
      <c r="A2" s="63"/>
      <c r="B2" s="63"/>
      <c r="C2" s="63"/>
      <c r="D2" s="63"/>
      <c r="E2" s="63"/>
      <c r="F2" s="63"/>
      <c r="G2" s="63"/>
      <c r="H2" s="63"/>
      <c r="I2" s="63"/>
      <c r="J2" s="63"/>
      <c r="K2" s="63"/>
      <c r="L2" s="63"/>
      <c r="M2" s="63"/>
      <c r="N2" s="63"/>
    </row>
    <row r="3" spans="1:20">
      <c r="A3" s="64" t="s">
        <v>188</v>
      </c>
      <c r="B3" s="65" t="s">
        <v>189</v>
      </c>
      <c r="C3" s="66"/>
      <c r="D3" s="66"/>
      <c r="E3" s="66"/>
      <c r="F3" s="66"/>
      <c r="G3" s="66"/>
      <c r="H3" s="66"/>
      <c r="I3" s="66"/>
      <c r="J3" s="66"/>
      <c r="K3" s="66"/>
      <c r="L3" s="66"/>
      <c r="M3" s="66"/>
      <c r="N3" s="66"/>
      <c r="O3" s="66"/>
    </row>
    <row r="4" spans="1:20" ht="30" customHeight="1">
      <c r="A4" s="68" t="s">
        <v>190</v>
      </c>
      <c r="B4" s="68" t="s">
        <v>191</v>
      </c>
      <c r="C4" s="8" t="s">
        <v>483</v>
      </c>
      <c r="D4" s="8" t="s">
        <v>475</v>
      </c>
      <c r="E4" s="8" t="s">
        <v>465</v>
      </c>
      <c r="F4" s="8" t="s">
        <v>451</v>
      </c>
      <c r="G4" s="8" t="s">
        <v>432</v>
      </c>
      <c r="H4" s="8" t="s">
        <v>401</v>
      </c>
      <c r="I4" s="8" t="s">
        <v>386</v>
      </c>
      <c r="J4" s="8" t="s">
        <v>6</v>
      </c>
      <c r="K4" s="8" t="s">
        <v>7</v>
      </c>
      <c r="L4" s="8" t="s">
        <v>8</v>
      </c>
      <c r="M4" s="8" t="s">
        <v>9</v>
      </c>
      <c r="N4" s="8" t="s">
        <v>10</v>
      </c>
      <c r="O4" s="8" t="s">
        <v>11</v>
      </c>
      <c r="P4" s="3"/>
    </row>
    <row r="5" spans="1:20">
      <c r="B5" s="69"/>
      <c r="C5" s="29"/>
      <c r="D5" s="29"/>
      <c r="E5" s="29"/>
      <c r="F5" s="29"/>
      <c r="G5" s="29"/>
      <c r="H5" s="29"/>
      <c r="I5" s="29"/>
      <c r="J5" s="29"/>
      <c r="K5" s="29"/>
      <c r="L5" s="29"/>
      <c r="M5" s="29"/>
      <c r="N5" s="29"/>
      <c r="O5" s="29"/>
      <c r="P5" s="3"/>
    </row>
    <row r="6" spans="1:20">
      <c r="A6" s="70" t="s">
        <v>192</v>
      </c>
      <c r="B6" s="71" t="s">
        <v>193</v>
      </c>
      <c r="C6" s="72"/>
      <c r="D6" s="72"/>
      <c r="E6" s="72"/>
      <c r="F6" s="72"/>
      <c r="G6" s="72"/>
      <c r="H6" s="72"/>
      <c r="I6" s="72"/>
      <c r="J6" s="72"/>
      <c r="K6" s="72"/>
      <c r="L6" s="72"/>
      <c r="M6" s="72"/>
      <c r="N6" s="72"/>
      <c r="O6" s="72"/>
      <c r="P6" s="3"/>
    </row>
    <row r="7" spans="1:20">
      <c r="A7" s="9" t="s">
        <v>194</v>
      </c>
      <c r="B7" s="54" t="s">
        <v>195</v>
      </c>
      <c r="C7" s="24">
        <v>2035492</v>
      </c>
      <c r="D7" s="24">
        <v>1302847</v>
      </c>
      <c r="E7" s="24">
        <v>2021495</v>
      </c>
      <c r="F7" s="24">
        <v>2998185</v>
      </c>
      <c r="G7" s="24">
        <v>1455294</v>
      </c>
      <c r="H7" s="24">
        <v>2826416</v>
      </c>
      <c r="I7" s="24">
        <v>2022991</v>
      </c>
      <c r="J7" s="24">
        <v>2472825</v>
      </c>
      <c r="K7" s="24">
        <v>1901971</v>
      </c>
      <c r="L7" s="24">
        <v>1790160</v>
      </c>
      <c r="M7" s="24">
        <v>1495370</v>
      </c>
      <c r="N7" s="24">
        <v>1416197</v>
      </c>
      <c r="O7" s="24">
        <v>1607994</v>
      </c>
      <c r="P7" s="3"/>
    </row>
    <row r="8" spans="1:20">
      <c r="A8" s="9" t="s">
        <v>84</v>
      </c>
      <c r="B8" s="54" t="s">
        <v>85</v>
      </c>
      <c r="C8" s="24">
        <v>376364</v>
      </c>
      <c r="D8" s="24">
        <v>1233592</v>
      </c>
      <c r="E8" s="24">
        <v>281018</v>
      </c>
      <c r="F8" s="24">
        <v>881471</v>
      </c>
      <c r="G8" s="24">
        <v>541296</v>
      </c>
      <c r="H8" s="24">
        <v>495431</v>
      </c>
      <c r="I8" s="24">
        <v>518141</v>
      </c>
      <c r="J8" s="24">
        <v>308917</v>
      </c>
      <c r="K8" s="24">
        <v>186636</v>
      </c>
      <c r="L8" s="24">
        <v>404724</v>
      </c>
      <c r="M8" s="24">
        <v>296707</v>
      </c>
      <c r="N8" s="24">
        <v>291876</v>
      </c>
      <c r="O8" s="24">
        <v>109767</v>
      </c>
      <c r="P8" s="3"/>
    </row>
    <row r="9" spans="1:20" ht="38.25">
      <c r="A9" s="9" t="s">
        <v>196</v>
      </c>
      <c r="B9" s="54" t="s">
        <v>197</v>
      </c>
      <c r="C9" s="24">
        <v>0</v>
      </c>
      <c r="D9" s="24">
        <v>0</v>
      </c>
      <c r="E9" s="24">
        <v>0</v>
      </c>
      <c r="F9" s="24">
        <v>0</v>
      </c>
      <c r="G9" s="24">
        <v>0</v>
      </c>
      <c r="H9" s="24">
        <v>0</v>
      </c>
      <c r="I9" s="24">
        <v>0</v>
      </c>
      <c r="J9" s="24">
        <v>0</v>
      </c>
      <c r="K9" s="24">
        <v>84578</v>
      </c>
      <c r="L9" s="24">
        <v>100668</v>
      </c>
      <c r="M9" s="24">
        <v>353656</v>
      </c>
      <c r="N9" s="24">
        <v>61351</v>
      </c>
      <c r="O9" s="24">
        <v>34508</v>
      </c>
      <c r="P9" s="3"/>
    </row>
    <row r="10" spans="1:20">
      <c r="A10" s="9" t="s">
        <v>198</v>
      </c>
      <c r="B10" s="54" t="s">
        <v>199</v>
      </c>
      <c r="C10" s="24">
        <v>0</v>
      </c>
      <c r="D10" s="24">
        <v>0</v>
      </c>
      <c r="E10" s="24">
        <v>0</v>
      </c>
      <c r="F10" s="24">
        <v>0</v>
      </c>
      <c r="G10" s="24">
        <v>0</v>
      </c>
      <c r="H10" s="24">
        <v>0</v>
      </c>
      <c r="I10" s="24">
        <v>0</v>
      </c>
      <c r="J10" s="24">
        <v>260</v>
      </c>
      <c r="K10" s="24">
        <v>183312</v>
      </c>
      <c r="L10" s="24">
        <v>199404</v>
      </c>
      <c r="M10" s="24">
        <v>153976</v>
      </c>
      <c r="N10" s="24">
        <v>300818</v>
      </c>
      <c r="O10" s="24">
        <v>171331</v>
      </c>
      <c r="P10" s="3"/>
    </row>
    <row r="11" spans="1:20">
      <c r="A11" s="9" t="s">
        <v>200</v>
      </c>
      <c r="B11" s="54" t="s">
        <v>201</v>
      </c>
      <c r="C11" s="24">
        <v>419433</v>
      </c>
      <c r="D11" s="24">
        <v>324005</v>
      </c>
      <c r="E11" s="24">
        <v>323378</v>
      </c>
      <c r="F11" s="24">
        <v>365705</v>
      </c>
      <c r="G11" s="24">
        <v>430834</v>
      </c>
      <c r="H11" s="24">
        <v>368147</v>
      </c>
      <c r="I11" s="24">
        <v>372814</v>
      </c>
      <c r="J11" s="24">
        <v>357102</v>
      </c>
      <c r="K11" s="24">
        <v>340384</v>
      </c>
      <c r="L11" s="24">
        <v>420152</v>
      </c>
      <c r="M11" s="24">
        <v>401899</v>
      </c>
      <c r="N11" s="24">
        <v>247465</v>
      </c>
      <c r="O11" s="24">
        <v>302609</v>
      </c>
      <c r="P11" s="3"/>
    </row>
    <row r="12" spans="1:20">
      <c r="A12" s="9" t="s">
        <v>202</v>
      </c>
      <c r="B12" s="54" t="s">
        <v>203</v>
      </c>
      <c r="C12" s="24">
        <v>29062</v>
      </c>
      <c r="D12" s="24">
        <v>18671</v>
      </c>
      <c r="E12" s="24">
        <v>49063</v>
      </c>
      <c r="F12" s="24">
        <v>35692</v>
      </c>
      <c r="G12" s="24">
        <v>26123</v>
      </c>
      <c r="H12" s="24">
        <v>2711</v>
      </c>
      <c r="I12" s="24">
        <v>6880</v>
      </c>
      <c r="J12" s="24">
        <v>6459</v>
      </c>
      <c r="K12" s="24">
        <v>0</v>
      </c>
      <c r="L12" s="24">
        <v>0</v>
      </c>
      <c r="M12" s="24">
        <v>0</v>
      </c>
      <c r="N12" s="24">
        <v>0</v>
      </c>
      <c r="O12" s="24">
        <v>67218</v>
      </c>
      <c r="P12" s="3"/>
    </row>
    <row r="13" spans="1:20">
      <c r="A13" s="9" t="s">
        <v>204</v>
      </c>
      <c r="B13" s="54" t="s">
        <v>205</v>
      </c>
      <c r="C13" s="24">
        <v>55884822</v>
      </c>
      <c r="D13" s="24">
        <v>55075871</v>
      </c>
      <c r="E13" s="24">
        <v>54211801</v>
      </c>
      <c r="F13" s="24">
        <v>53675770</v>
      </c>
      <c r="G13" s="24">
        <v>52713155</v>
      </c>
      <c r="H13" s="24">
        <v>52269544</v>
      </c>
      <c r="I13" s="24">
        <v>50201630</v>
      </c>
      <c r="J13" s="24">
        <v>49534661</v>
      </c>
      <c r="K13" s="24">
        <v>29877265</v>
      </c>
      <c r="L13" s="24">
        <v>29631923</v>
      </c>
      <c r="M13" s="24">
        <v>29794139</v>
      </c>
      <c r="N13" s="24">
        <v>28918697</v>
      </c>
      <c r="O13" s="24">
        <v>26458387</v>
      </c>
      <c r="P13" s="234">
        <v>26297916</v>
      </c>
    </row>
    <row r="14" spans="1:20">
      <c r="A14" s="9" t="s">
        <v>206</v>
      </c>
      <c r="B14" s="54" t="s">
        <v>207</v>
      </c>
      <c r="C14" s="24">
        <v>11018172</v>
      </c>
      <c r="D14" s="24">
        <v>12497855</v>
      </c>
      <c r="E14" s="24">
        <v>10464436</v>
      </c>
      <c r="F14" s="24">
        <v>10011272</v>
      </c>
      <c r="G14" s="24">
        <v>9484763</v>
      </c>
      <c r="H14" s="24">
        <v>7845074</v>
      </c>
      <c r="I14" s="24">
        <v>6962185</v>
      </c>
      <c r="J14" s="24">
        <v>8432095</v>
      </c>
      <c r="K14" s="24">
        <v>6267672</v>
      </c>
      <c r="L14" s="24">
        <v>7084017</v>
      </c>
      <c r="M14" s="24">
        <v>6893680</v>
      </c>
      <c r="N14" s="24">
        <v>6537759</v>
      </c>
      <c r="O14" s="24">
        <v>6377810</v>
      </c>
    </row>
    <row r="15" spans="1:20">
      <c r="A15" s="9" t="s">
        <v>208</v>
      </c>
      <c r="B15" s="54" t="s">
        <v>209</v>
      </c>
      <c r="C15" s="24">
        <v>54466</v>
      </c>
      <c r="D15" s="24">
        <v>54466</v>
      </c>
      <c r="E15" s="24">
        <v>54487</v>
      </c>
      <c r="F15" s="24">
        <v>54487</v>
      </c>
      <c r="G15" s="24">
        <v>54487</v>
      </c>
      <c r="H15" s="24">
        <v>54627</v>
      </c>
      <c r="I15" s="24">
        <v>54627</v>
      </c>
      <c r="J15" s="24">
        <v>54627</v>
      </c>
      <c r="K15" s="24">
        <v>54627</v>
      </c>
      <c r="L15" s="24">
        <v>54627</v>
      </c>
      <c r="M15" s="24">
        <v>62524</v>
      </c>
      <c r="N15" s="24">
        <v>62524</v>
      </c>
      <c r="O15" s="24">
        <v>62524</v>
      </c>
    </row>
    <row r="16" spans="1:20">
      <c r="A16" s="9" t="s">
        <v>210</v>
      </c>
      <c r="B16" s="54" t="s">
        <v>211</v>
      </c>
      <c r="C16" s="24">
        <v>0</v>
      </c>
      <c r="D16" s="24">
        <v>0</v>
      </c>
      <c r="E16" s="24">
        <v>0</v>
      </c>
      <c r="F16" s="24">
        <v>0</v>
      </c>
      <c r="G16" s="24">
        <v>0</v>
      </c>
      <c r="H16" s="24">
        <v>0</v>
      </c>
      <c r="I16" s="24">
        <v>0</v>
      </c>
      <c r="J16" s="24">
        <v>0</v>
      </c>
      <c r="K16" s="24">
        <v>0</v>
      </c>
      <c r="L16" s="24">
        <v>0</v>
      </c>
      <c r="M16" s="24">
        <v>0</v>
      </c>
      <c r="N16" s="24">
        <v>37101</v>
      </c>
      <c r="O16" s="24">
        <v>36259</v>
      </c>
    </row>
    <row r="17" spans="1:16">
      <c r="A17" s="9" t="s">
        <v>212</v>
      </c>
      <c r="B17" s="54" t="s">
        <v>213</v>
      </c>
      <c r="C17" s="24">
        <v>237592</v>
      </c>
      <c r="D17" s="24">
        <v>246552</v>
      </c>
      <c r="E17" s="24">
        <v>242688</v>
      </c>
      <c r="F17" s="24">
        <v>236462</v>
      </c>
      <c r="G17" s="24">
        <v>253192</v>
      </c>
      <c r="H17" s="24">
        <v>256455</v>
      </c>
      <c r="I17" s="24">
        <v>261231</v>
      </c>
      <c r="J17" s="24">
        <v>265983</v>
      </c>
      <c r="K17" s="24">
        <v>166528</v>
      </c>
      <c r="L17" s="24">
        <v>165307</v>
      </c>
      <c r="M17" s="24">
        <v>153402</v>
      </c>
      <c r="N17" s="24">
        <v>153405</v>
      </c>
      <c r="O17" s="24">
        <v>152684</v>
      </c>
    </row>
    <row r="18" spans="1:16">
      <c r="A18" s="9" t="s">
        <v>214</v>
      </c>
      <c r="B18" s="54" t="s">
        <v>170</v>
      </c>
      <c r="C18" s="24">
        <v>529818</v>
      </c>
      <c r="D18" s="24">
        <v>546002</v>
      </c>
      <c r="E18" s="24">
        <v>537341</v>
      </c>
      <c r="F18" s="24">
        <v>537587</v>
      </c>
      <c r="G18" s="24">
        <v>531291</v>
      </c>
      <c r="H18" s="24">
        <v>537201</v>
      </c>
      <c r="I18" s="24">
        <v>526526</v>
      </c>
      <c r="J18" s="24">
        <v>490236</v>
      </c>
      <c r="K18" s="24">
        <v>398895</v>
      </c>
      <c r="L18" s="24">
        <v>411063</v>
      </c>
      <c r="M18" s="24">
        <v>415993</v>
      </c>
      <c r="N18" s="24">
        <v>427054</v>
      </c>
      <c r="O18" s="24">
        <v>436637</v>
      </c>
    </row>
    <row r="19" spans="1:16">
      <c r="A19" s="9" t="s">
        <v>215</v>
      </c>
      <c r="B19" s="54" t="s">
        <v>216</v>
      </c>
      <c r="C19" s="24">
        <v>499021</v>
      </c>
      <c r="D19" s="24">
        <v>529824</v>
      </c>
      <c r="E19" s="24">
        <v>485424</v>
      </c>
      <c r="F19" s="24">
        <v>459761</v>
      </c>
      <c r="G19" s="24">
        <v>429207</v>
      </c>
      <c r="H19" s="24">
        <v>465211</v>
      </c>
      <c r="I19" s="24">
        <v>415874</v>
      </c>
      <c r="J19" s="24">
        <v>438027</v>
      </c>
      <c r="K19" s="24">
        <v>167273</v>
      </c>
      <c r="L19" s="24">
        <v>173828</v>
      </c>
      <c r="M19" s="24">
        <v>130656</v>
      </c>
      <c r="N19" s="24">
        <v>159639</v>
      </c>
      <c r="O19" s="24">
        <v>155552</v>
      </c>
    </row>
    <row r="20" spans="1:16">
      <c r="A20" s="9" t="s">
        <v>217</v>
      </c>
      <c r="B20" s="54" t="s">
        <v>218</v>
      </c>
      <c r="C20" s="24">
        <v>0</v>
      </c>
      <c r="D20" s="24">
        <v>0</v>
      </c>
      <c r="E20" s="24">
        <v>0</v>
      </c>
      <c r="F20" s="24">
        <v>0</v>
      </c>
      <c r="G20" s="24">
        <v>10814</v>
      </c>
      <c r="H20" s="24">
        <v>0</v>
      </c>
      <c r="I20" s="24">
        <v>0</v>
      </c>
      <c r="J20" s="24">
        <v>0</v>
      </c>
      <c r="K20" s="24">
        <v>7890</v>
      </c>
      <c r="L20" s="24">
        <v>0</v>
      </c>
      <c r="M20" s="24">
        <v>4606</v>
      </c>
      <c r="N20" s="24">
        <v>0</v>
      </c>
      <c r="O20" s="24">
        <v>6820</v>
      </c>
    </row>
    <row r="21" spans="1:16" ht="15" thickBot="1">
      <c r="A21" s="9" t="s">
        <v>219</v>
      </c>
      <c r="B21" s="54" t="s">
        <v>220</v>
      </c>
      <c r="C21" s="91">
        <v>514273</v>
      </c>
      <c r="D21" s="91">
        <v>475314</v>
      </c>
      <c r="E21" s="91">
        <v>415948</v>
      </c>
      <c r="F21" s="91">
        <v>460962</v>
      </c>
      <c r="G21" s="91">
        <v>330145</v>
      </c>
      <c r="H21" s="91">
        <v>251521</v>
      </c>
      <c r="I21" s="91">
        <v>393911</v>
      </c>
      <c r="J21" s="91">
        <v>241051</v>
      </c>
      <c r="K21" s="91">
        <v>126716</v>
      </c>
      <c r="L21" s="91">
        <v>60702</v>
      </c>
      <c r="M21" s="91">
        <v>46418</v>
      </c>
      <c r="N21" s="91">
        <v>160651</v>
      </c>
      <c r="O21" s="91">
        <v>192159</v>
      </c>
    </row>
    <row r="22" spans="1:16" ht="15.75" thickTop="1">
      <c r="A22" s="210" t="s">
        <v>221</v>
      </c>
      <c r="B22" s="211" t="s">
        <v>222</v>
      </c>
      <c r="C22" s="212">
        <v>71598515</v>
      </c>
      <c r="D22" s="212">
        <f>SUM(D7:D21)</f>
        <v>72304999</v>
      </c>
      <c r="E22" s="212">
        <f>SUM(E7:E21)</f>
        <v>69087079</v>
      </c>
      <c r="F22" s="212">
        <f t="shared" ref="F22:O22" si="0">SUM(F7:F21)</f>
        <v>69717354</v>
      </c>
      <c r="G22" s="212">
        <f t="shared" si="0"/>
        <v>66260601</v>
      </c>
      <c r="H22" s="212">
        <f t="shared" si="0"/>
        <v>65372338</v>
      </c>
      <c r="I22" s="212">
        <f t="shared" si="0"/>
        <v>61736810</v>
      </c>
      <c r="J22" s="212">
        <f t="shared" si="0"/>
        <v>62602243</v>
      </c>
      <c r="K22" s="212">
        <f t="shared" si="0"/>
        <v>39763747</v>
      </c>
      <c r="L22" s="212">
        <f t="shared" si="0"/>
        <v>40496575</v>
      </c>
      <c r="M22" s="212">
        <f t="shared" si="0"/>
        <v>40203026</v>
      </c>
      <c r="N22" s="212">
        <f t="shared" si="0"/>
        <v>38774537</v>
      </c>
      <c r="O22" s="212">
        <f t="shared" si="0"/>
        <v>36172259</v>
      </c>
      <c r="P22" s="233">
        <v>35777141</v>
      </c>
    </row>
    <row r="23" spans="1:16">
      <c r="F23" s="133"/>
      <c r="G23" s="133"/>
      <c r="H23" s="133"/>
      <c r="I23" s="133"/>
      <c r="J23" s="133"/>
      <c r="K23" s="133"/>
      <c r="L23" s="133"/>
      <c r="M23" s="133"/>
      <c r="N23" s="133"/>
      <c r="O23" s="133"/>
    </row>
    <row r="24" spans="1:16">
      <c r="B24" s="42"/>
      <c r="C24" s="42"/>
      <c r="D24" s="42"/>
      <c r="E24" s="42"/>
      <c r="F24" s="42"/>
      <c r="G24" s="42"/>
      <c r="H24" s="42"/>
      <c r="I24" s="42"/>
      <c r="J24" s="42"/>
      <c r="K24" s="42"/>
      <c r="L24" s="42"/>
      <c r="M24" s="42"/>
      <c r="N24" s="42"/>
      <c r="O24" s="42"/>
    </row>
    <row r="25" spans="1:16">
      <c r="A25" s="64" t="s">
        <v>188</v>
      </c>
      <c r="B25" s="65" t="s">
        <v>189</v>
      </c>
      <c r="C25" s="66"/>
      <c r="D25" s="66"/>
      <c r="E25" s="66"/>
      <c r="F25" s="66"/>
      <c r="G25" s="66"/>
      <c r="H25" s="66"/>
      <c r="I25" s="66"/>
      <c r="J25" s="66"/>
      <c r="K25" s="66"/>
      <c r="L25" s="66"/>
      <c r="M25" s="66"/>
      <c r="N25" s="66"/>
      <c r="O25" s="66"/>
    </row>
    <row r="26" spans="1:16" ht="30" customHeight="1">
      <c r="A26" s="68" t="s">
        <v>190</v>
      </c>
      <c r="B26" s="68" t="s">
        <v>191</v>
      </c>
      <c r="C26" s="188" t="s">
        <v>483</v>
      </c>
      <c r="D26" s="188" t="s">
        <v>475</v>
      </c>
      <c r="E26" s="188" t="s">
        <v>465</v>
      </c>
      <c r="F26" s="188" t="s">
        <v>451</v>
      </c>
      <c r="G26" s="188" t="s">
        <v>432</v>
      </c>
      <c r="H26" s="188" t="s">
        <v>401</v>
      </c>
      <c r="I26" s="188" t="s">
        <v>386</v>
      </c>
      <c r="J26" s="188" t="s">
        <v>6</v>
      </c>
      <c r="K26" s="188" t="s">
        <v>7</v>
      </c>
      <c r="L26" s="188" t="s">
        <v>8</v>
      </c>
      <c r="M26" s="188" t="s">
        <v>9</v>
      </c>
      <c r="N26" s="188" t="s">
        <v>10</v>
      </c>
      <c r="O26" s="188" t="s">
        <v>11</v>
      </c>
    </row>
    <row r="27" spans="1:16">
      <c r="B27" s="69"/>
      <c r="C27" s="29"/>
      <c r="D27" s="29"/>
      <c r="E27" s="29"/>
      <c r="F27" s="29"/>
      <c r="G27" s="29"/>
      <c r="H27" s="29"/>
      <c r="I27" s="29"/>
      <c r="J27" s="29"/>
      <c r="K27" s="29"/>
      <c r="L27" s="29"/>
      <c r="M27" s="29"/>
      <c r="N27" s="29"/>
      <c r="O27" s="29"/>
    </row>
    <row r="28" spans="1:16">
      <c r="A28" s="70" t="s">
        <v>223</v>
      </c>
      <c r="B28" s="71" t="s">
        <v>224</v>
      </c>
      <c r="C28" s="73"/>
      <c r="D28" s="73"/>
      <c r="E28" s="73"/>
      <c r="F28" s="73"/>
      <c r="G28" s="73"/>
      <c r="H28" s="73"/>
      <c r="I28" s="73"/>
      <c r="J28" s="73"/>
      <c r="K28" s="73"/>
      <c r="L28" s="73"/>
      <c r="M28" s="73"/>
      <c r="N28" s="73"/>
      <c r="O28" s="73"/>
    </row>
    <row r="29" spans="1:16">
      <c r="A29" s="9" t="s">
        <v>225</v>
      </c>
      <c r="B29" s="54" t="s">
        <v>108</v>
      </c>
      <c r="C29" s="24">
        <v>5880408</v>
      </c>
      <c r="D29" s="24">
        <v>7308814</v>
      </c>
      <c r="E29" s="24">
        <v>6517608</v>
      </c>
      <c r="F29" s="24">
        <v>8014535</v>
      </c>
      <c r="G29" s="24">
        <v>8553069</v>
      </c>
      <c r="H29" s="24">
        <v>9876892</v>
      </c>
      <c r="I29" s="24">
        <v>8650762</v>
      </c>
      <c r="J29" s="24">
        <v>9528844</v>
      </c>
      <c r="K29" s="24">
        <v>1471085</v>
      </c>
      <c r="L29" s="24">
        <v>1546739</v>
      </c>
      <c r="M29" s="24">
        <v>2574958</v>
      </c>
      <c r="N29" s="24">
        <v>4282635</v>
      </c>
      <c r="O29" s="24">
        <v>3207120</v>
      </c>
    </row>
    <row r="30" spans="1:16" ht="38.25">
      <c r="A30" s="9" t="s">
        <v>226</v>
      </c>
      <c r="B30" s="75" t="s">
        <v>114</v>
      </c>
      <c r="C30" s="24">
        <v>0</v>
      </c>
      <c r="D30" s="24">
        <v>0</v>
      </c>
      <c r="E30" s="24">
        <v>0</v>
      </c>
      <c r="F30" s="24">
        <v>0</v>
      </c>
      <c r="G30" s="24">
        <v>0</v>
      </c>
      <c r="H30" s="24">
        <v>0</v>
      </c>
      <c r="I30" s="24" t="s">
        <v>387</v>
      </c>
      <c r="J30" s="24">
        <v>0</v>
      </c>
      <c r="K30" s="24">
        <v>111734</v>
      </c>
      <c r="L30" s="24">
        <v>45364</v>
      </c>
      <c r="M30" s="24">
        <v>145412</v>
      </c>
      <c r="N30" s="24">
        <v>159148</v>
      </c>
      <c r="O30" s="24">
        <v>261837</v>
      </c>
    </row>
    <row r="31" spans="1:16">
      <c r="A31" s="22" t="s">
        <v>408</v>
      </c>
      <c r="B31" s="54" t="s">
        <v>203</v>
      </c>
      <c r="C31" s="24">
        <v>1783</v>
      </c>
      <c r="D31" s="24">
        <v>-4080</v>
      </c>
      <c r="E31" s="24">
        <v>8585</v>
      </c>
      <c r="F31" s="24">
        <v>13748</v>
      </c>
      <c r="G31" s="24">
        <v>13676</v>
      </c>
      <c r="H31" s="24">
        <v>1605</v>
      </c>
      <c r="I31" s="24">
        <v>5293</v>
      </c>
      <c r="J31" s="24">
        <v>5442</v>
      </c>
      <c r="K31" s="24">
        <v>0</v>
      </c>
      <c r="L31" s="24">
        <v>0</v>
      </c>
      <c r="M31" s="24">
        <v>0</v>
      </c>
      <c r="N31" s="24">
        <v>0</v>
      </c>
      <c r="O31" s="24">
        <v>0</v>
      </c>
    </row>
    <row r="32" spans="1:16">
      <c r="A32" s="74" t="s">
        <v>227</v>
      </c>
      <c r="B32" s="75" t="s">
        <v>228</v>
      </c>
      <c r="C32" s="24"/>
      <c r="D32" s="24"/>
      <c r="E32" s="24">
        <v>0</v>
      </c>
      <c r="F32" s="24">
        <v>0</v>
      </c>
      <c r="G32" s="24">
        <v>0</v>
      </c>
      <c r="H32" s="24" t="s">
        <v>387</v>
      </c>
      <c r="I32" s="24">
        <v>0</v>
      </c>
      <c r="J32" s="24">
        <v>0</v>
      </c>
      <c r="K32" s="24">
        <v>0</v>
      </c>
      <c r="L32" s="24">
        <v>0</v>
      </c>
      <c r="M32" s="24">
        <v>18074</v>
      </c>
      <c r="N32" s="24">
        <v>53083</v>
      </c>
      <c r="O32" s="24">
        <v>28513</v>
      </c>
    </row>
    <row r="33" spans="1:15">
      <c r="A33" s="9" t="s">
        <v>229</v>
      </c>
      <c r="B33" s="54" t="s">
        <v>201</v>
      </c>
      <c r="C33" s="24">
        <v>345337</v>
      </c>
      <c r="D33" s="24">
        <v>271757</v>
      </c>
      <c r="E33" s="24">
        <v>291901</v>
      </c>
      <c r="F33" s="24">
        <v>358133</v>
      </c>
      <c r="G33" s="24">
        <v>397890</v>
      </c>
      <c r="H33" s="24">
        <v>351539</v>
      </c>
      <c r="I33" s="24">
        <v>347710</v>
      </c>
      <c r="J33" s="24">
        <v>357215</v>
      </c>
      <c r="K33" s="24">
        <v>321792</v>
      </c>
      <c r="L33" s="24">
        <v>448908</v>
      </c>
      <c r="M33" s="24">
        <v>389967</v>
      </c>
      <c r="N33" s="24">
        <v>293503</v>
      </c>
      <c r="O33" s="24">
        <v>320866</v>
      </c>
    </row>
    <row r="34" spans="1:15">
      <c r="A34" s="9" t="s">
        <v>230</v>
      </c>
      <c r="B34" s="54" t="s">
        <v>231</v>
      </c>
      <c r="C34" s="24">
        <v>55894690</v>
      </c>
      <c r="D34" s="24">
        <v>55155014</v>
      </c>
      <c r="E34" s="24">
        <v>52902388</v>
      </c>
      <c r="F34" s="24">
        <v>51852581</v>
      </c>
      <c r="G34" s="24">
        <v>47857311</v>
      </c>
      <c r="H34" s="24">
        <v>46527391</v>
      </c>
      <c r="I34" s="24">
        <v>44156915</v>
      </c>
      <c r="J34" s="24">
        <v>44176712</v>
      </c>
      <c r="K34" s="24">
        <v>32374716</v>
      </c>
      <c r="L34" s="24">
        <v>32804444</v>
      </c>
      <c r="M34" s="24">
        <v>31331127</v>
      </c>
      <c r="N34" s="24">
        <v>28252639</v>
      </c>
      <c r="O34" s="24">
        <v>27140819</v>
      </c>
    </row>
    <row r="35" spans="1:15" ht="25.5">
      <c r="A35" s="9" t="s">
        <v>109</v>
      </c>
      <c r="B35" s="54" t="s">
        <v>110</v>
      </c>
      <c r="C35" s="24">
        <v>394153</v>
      </c>
      <c r="D35" s="24">
        <v>398059</v>
      </c>
      <c r="E35" s="24">
        <v>396577</v>
      </c>
      <c r="F35" s="24">
        <v>397816</v>
      </c>
      <c r="G35" s="24">
        <v>434948</v>
      </c>
      <c r="H35" s="24">
        <v>469083</v>
      </c>
      <c r="I35" s="24">
        <v>467686</v>
      </c>
      <c r="J35" s="24">
        <v>469276</v>
      </c>
      <c r="K35" s="24">
        <v>477882</v>
      </c>
      <c r="L35" s="24">
        <v>762311</v>
      </c>
      <c r="M35" s="24">
        <v>803779</v>
      </c>
      <c r="N35" s="24">
        <v>807583</v>
      </c>
      <c r="O35" s="24">
        <v>824879</v>
      </c>
    </row>
    <row r="36" spans="1:15">
      <c r="A36" s="9" t="s">
        <v>232</v>
      </c>
      <c r="B36" s="54" t="s">
        <v>233</v>
      </c>
      <c r="C36" s="24">
        <v>1708282</v>
      </c>
      <c r="D36" s="24">
        <v>1768458</v>
      </c>
      <c r="E36" s="24">
        <v>1470248</v>
      </c>
      <c r="F36" s="24">
        <v>1496873</v>
      </c>
      <c r="G36" s="24">
        <v>1456494</v>
      </c>
      <c r="H36" s="24">
        <v>847568</v>
      </c>
      <c r="I36" s="24">
        <v>836112</v>
      </c>
      <c r="J36" s="24">
        <v>859333</v>
      </c>
      <c r="K36" s="24">
        <v>352185</v>
      </c>
      <c r="L36" s="24">
        <v>320951</v>
      </c>
      <c r="M36" s="24">
        <v>311648</v>
      </c>
      <c r="N36" s="24">
        <v>308674</v>
      </c>
      <c r="O36" s="24">
        <v>309805</v>
      </c>
    </row>
    <row r="37" spans="1:15">
      <c r="A37" s="9" t="s">
        <v>234</v>
      </c>
      <c r="B37" s="54" t="s">
        <v>235</v>
      </c>
      <c r="C37" s="24">
        <v>984672</v>
      </c>
      <c r="D37" s="24">
        <v>1122780</v>
      </c>
      <c r="E37" s="24">
        <v>1006473</v>
      </c>
      <c r="F37" s="24">
        <v>1083466</v>
      </c>
      <c r="G37" s="24">
        <v>1023685</v>
      </c>
      <c r="H37" s="24">
        <v>816984</v>
      </c>
      <c r="I37" s="24">
        <v>872101</v>
      </c>
      <c r="J37" s="24">
        <v>832664</v>
      </c>
      <c r="K37" s="24">
        <v>407006</v>
      </c>
      <c r="L37" s="24">
        <v>325751</v>
      </c>
      <c r="M37" s="24">
        <v>382438</v>
      </c>
      <c r="N37" s="24">
        <v>494559</v>
      </c>
      <c r="O37" s="24">
        <v>453453</v>
      </c>
    </row>
    <row r="38" spans="1:15" ht="25.5">
      <c r="A38" s="9" t="s">
        <v>440</v>
      </c>
      <c r="B38" s="54" t="s">
        <v>238</v>
      </c>
      <c r="C38" s="24">
        <v>8147</v>
      </c>
      <c r="D38" s="24">
        <v>8313</v>
      </c>
      <c r="E38" s="24">
        <v>22372</v>
      </c>
      <c r="F38" s="24">
        <v>4010</v>
      </c>
      <c r="G38" s="24">
        <v>1299</v>
      </c>
      <c r="H38" s="24">
        <v>40716</v>
      </c>
      <c r="I38" s="24">
        <v>31664</v>
      </c>
      <c r="J38" s="24">
        <v>38155</v>
      </c>
      <c r="K38" s="24">
        <v>0</v>
      </c>
      <c r="L38" s="24">
        <v>9639</v>
      </c>
      <c r="M38" s="24">
        <v>0</v>
      </c>
      <c r="N38" s="24">
        <v>1265</v>
      </c>
      <c r="O38" s="24">
        <v>0</v>
      </c>
    </row>
    <row r="39" spans="1:15">
      <c r="A39" s="9" t="s">
        <v>236</v>
      </c>
      <c r="B39" s="54" t="s">
        <v>237</v>
      </c>
      <c r="C39" s="24">
        <v>8063</v>
      </c>
      <c r="D39" s="24">
        <v>8022</v>
      </c>
      <c r="E39" s="24">
        <v>8025</v>
      </c>
      <c r="F39" s="24">
        <v>8026</v>
      </c>
      <c r="G39" s="24">
        <v>8026</v>
      </c>
      <c r="H39" s="24">
        <v>8052</v>
      </c>
      <c r="I39" s="24">
        <v>8068</v>
      </c>
      <c r="J39" s="24">
        <v>8052</v>
      </c>
      <c r="K39" s="24">
        <v>8052</v>
      </c>
      <c r="L39" s="24">
        <v>8052</v>
      </c>
      <c r="M39" s="24">
        <v>9552</v>
      </c>
      <c r="N39" s="24">
        <v>9552</v>
      </c>
      <c r="O39" s="24">
        <v>9552</v>
      </c>
    </row>
    <row r="40" spans="1:15">
      <c r="A40" s="9" t="s">
        <v>239</v>
      </c>
      <c r="B40" s="54" t="s">
        <v>240</v>
      </c>
      <c r="C40" s="23">
        <v>112300</v>
      </c>
      <c r="D40" s="23">
        <v>121041</v>
      </c>
      <c r="E40" s="23">
        <v>143125</v>
      </c>
      <c r="F40" s="23">
        <v>158916</v>
      </c>
      <c r="G40" s="23">
        <v>152560</v>
      </c>
      <c r="H40" s="23">
        <v>164154</v>
      </c>
      <c r="I40" s="23">
        <v>161771</v>
      </c>
      <c r="J40" s="23">
        <v>198986</v>
      </c>
      <c r="K40" s="23">
        <v>70683</v>
      </c>
      <c r="L40" s="23">
        <v>68112</v>
      </c>
      <c r="M40" s="23">
        <v>66140</v>
      </c>
      <c r="N40" s="23">
        <v>62889</v>
      </c>
      <c r="O40" s="23">
        <v>62508</v>
      </c>
    </row>
    <row r="41" spans="1:15" ht="15">
      <c r="A41" s="76" t="s">
        <v>241</v>
      </c>
      <c r="B41" s="77" t="s">
        <v>242</v>
      </c>
      <c r="C41" s="134">
        <v>65337835</v>
      </c>
      <c r="D41" s="134">
        <f t="shared" ref="D41:O41" si="1">SUM(D29:D40)</f>
        <v>66158178</v>
      </c>
      <c r="E41" s="134">
        <f t="shared" si="1"/>
        <v>62767302</v>
      </c>
      <c r="F41" s="134">
        <f t="shared" si="1"/>
        <v>63388104</v>
      </c>
      <c r="G41" s="134">
        <f t="shared" si="1"/>
        <v>59898958</v>
      </c>
      <c r="H41" s="134">
        <f t="shared" si="1"/>
        <v>59103984</v>
      </c>
      <c r="I41" s="134">
        <f t="shared" si="1"/>
        <v>55538082</v>
      </c>
      <c r="J41" s="134">
        <f t="shared" si="1"/>
        <v>56474679</v>
      </c>
      <c r="K41" s="134">
        <f t="shared" si="1"/>
        <v>35595135</v>
      </c>
      <c r="L41" s="134">
        <f t="shared" si="1"/>
        <v>36340271</v>
      </c>
      <c r="M41" s="134">
        <f t="shared" si="1"/>
        <v>36033095</v>
      </c>
      <c r="N41" s="134">
        <f t="shared" si="1"/>
        <v>34725530</v>
      </c>
      <c r="O41" s="134">
        <f t="shared" si="1"/>
        <v>32619352</v>
      </c>
    </row>
    <row r="42" spans="1:15">
      <c r="A42" s="78"/>
      <c r="B42" s="79"/>
      <c r="F42" s="24"/>
      <c r="G42" s="24"/>
      <c r="H42" s="24"/>
      <c r="I42" s="24"/>
      <c r="J42" s="24"/>
      <c r="K42" s="24"/>
      <c r="L42" s="24"/>
      <c r="M42" s="24"/>
      <c r="N42" s="24"/>
      <c r="O42" s="24"/>
    </row>
    <row r="43" spans="1:15">
      <c r="A43" s="70" t="s">
        <v>243</v>
      </c>
      <c r="B43" s="71" t="s">
        <v>244</v>
      </c>
      <c r="F43" s="24"/>
      <c r="G43" s="24"/>
      <c r="H43" s="24"/>
      <c r="I43" s="24"/>
      <c r="J43" s="24"/>
      <c r="K43" s="24"/>
      <c r="L43" s="24"/>
      <c r="M43" s="24"/>
      <c r="N43" s="24"/>
      <c r="O43" s="24"/>
    </row>
    <row r="44" spans="1:15">
      <c r="A44" s="9" t="s">
        <v>245</v>
      </c>
      <c r="B44" s="54" t="s">
        <v>246</v>
      </c>
      <c r="C44" s="24">
        <v>84238</v>
      </c>
      <c r="D44" s="24">
        <v>84238</v>
      </c>
      <c r="E44" s="24">
        <v>84238</v>
      </c>
      <c r="F44" s="24">
        <v>84238</v>
      </c>
      <c r="G44" s="24">
        <v>84238</v>
      </c>
      <c r="H44" s="24">
        <v>84238</v>
      </c>
      <c r="I44" s="24">
        <v>84238</v>
      </c>
      <c r="J44" s="24">
        <v>84238</v>
      </c>
      <c r="K44" s="24">
        <v>56139</v>
      </c>
      <c r="L44" s="24">
        <v>56139</v>
      </c>
      <c r="M44" s="24">
        <v>56139</v>
      </c>
      <c r="N44" s="24">
        <v>56139</v>
      </c>
      <c r="O44" s="24">
        <v>51137</v>
      </c>
    </row>
    <row r="45" spans="1:15">
      <c r="A45" s="9" t="s">
        <v>247</v>
      </c>
      <c r="B45" s="54" t="s">
        <v>248</v>
      </c>
      <c r="C45" s="24">
        <v>5108418</v>
      </c>
      <c r="D45" s="24">
        <v>5108418</v>
      </c>
      <c r="E45" s="24">
        <v>5108418</v>
      </c>
      <c r="F45" s="24">
        <v>5108418</v>
      </c>
      <c r="G45" s="24">
        <v>5092196</v>
      </c>
      <c r="H45" s="24">
        <v>5092196</v>
      </c>
      <c r="I45" s="24">
        <v>5092196</v>
      </c>
      <c r="J45" s="24">
        <v>5092196</v>
      </c>
      <c r="K45" s="24">
        <v>3430785</v>
      </c>
      <c r="L45" s="24">
        <v>3430785</v>
      </c>
      <c r="M45" s="24">
        <v>3430785</v>
      </c>
      <c r="N45" s="24">
        <v>3430785</v>
      </c>
      <c r="O45" s="24">
        <v>3085059</v>
      </c>
    </row>
    <row r="46" spans="1:15">
      <c r="A46" s="9" t="s">
        <v>249</v>
      </c>
      <c r="B46" s="54" t="s">
        <v>250</v>
      </c>
      <c r="C46" s="24">
        <v>860241</v>
      </c>
      <c r="D46" s="24">
        <v>860241</v>
      </c>
      <c r="E46" s="24">
        <v>860241</v>
      </c>
      <c r="F46" s="24">
        <v>860241</v>
      </c>
      <c r="G46" s="24">
        <v>780874</v>
      </c>
      <c r="H46" s="24">
        <v>780874</v>
      </c>
      <c r="I46" s="24">
        <v>780875</v>
      </c>
      <c r="J46" s="24">
        <v>780875</v>
      </c>
      <c r="K46" s="24">
        <v>271859</v>
      </c>
      <c r="L46" s="24">
        <v>271859</v>
      </c>
      <c r="M46" s="24">
        <v>271859</v>
      </c>
      <c r="N46" s="24">
        <v>271859</v>
      </c>
      <c r="O46" s="24">
        <v>115000</v>
      </c>
    </row>
    <row r="47" spans="1:15">
      <c r="A47" s="22" t="s">
        <v>251</v>
      </c>
      <c r="B47" s="54" t="s">
        <v>252</v>
      </c>
      <c r="C47" s="24">
        <v>73799</v>
      </c>
      <c r="D47" s="24">
        <v>-497</v>
      </c>
      <c r="E47" s="24">
        <v>174462</v>
      </c>
      <c r="F47" s="24">
        <v>194153</v>
      </c>
      <c r="G47" s="24">
        <v>260114</v>
      </c>
      <c r="H47" s="24">
        <v>198090</v>
      </c>
      <c r="I47" s="24">
        <v>171720</v>
      </c>
      <c r="J47" s="24">
        <v>142234</v>
      </c>
      <c r="K47" s="24">
        <v>253154</v>
      </c>
      <c r="L47" s="24">
        <v>255362</v>
      </c>
      <c r="M47" s="24">
        <v>229756</v>
      </c>
      <c r="N47" s="24">
        <v>177609</v>
      </c>
      <c r="O47" s="24">
        <v>90552</v>
      </c>
    </row>
    <row r="48" spans="1:15">
      <c r="A48" s="9" t="s">
        <v>253</v>
      </c>
      <c r="B48" s="54" t="s">
        <v>254</v>
      </c>
      <c r="C48" s="24">
        <v>133984</v>
      </c>
      <c r="D48" s="24">
        <v>94421</v>
      </c>
      <c r="E48" s="24">
        <v>92418</v>
      </c>
      <c r="F48" s="24">
        <v>82200</v>
      </c>
      <c r="G48" s="24">
        <v>144221</v>
      </c>
      <c r="H48" s="24">
        <v>112956</v>
      </c>
      <c r="I48" s="24">
        <v>69699</v>
      </c>
      <c r="J48" s="24">
        <v>28021</v>
      </c>
      <c r="K48" s="24">
        <v>156675</v>
      </c>
      <c r="L48" s="24">
        <v>142159</v>
      </c>
      <c r="M48" s="24">
        <v>181392</v>
      </c>
      <c r="N48" s="24">
        <v>112615</v>
      </c>
      <c r="O48" s="24">
        <v>211159</v>
      </c>
    </row>
    <row r="49" spans="1:16" ht="15.75" customHeight="1">
      <c r="A49" s="9" t="s">
        <v>472</v>
      </c>
      <c r="B49" s="80" t="s">
        <v>255</v>
      </c>
      <c r="C49" s="24">
        <v>94421</v>
      </c>
      <c r="D49" s="24">
        <v>17561</v>
      </c>
      <c r="E49" s="24">
        <v>17562</v>
      </c>
      <c r="F49" s="24">
        <v>17562</v>
      </c>
      <c r="G49" s="24">
        <v>112956</v>
      </c>
      <c r="H49" s="24">
        <v>99663</v>
      </c>
      <c r="I49" s="24">
        <v>11480</v>
      </c>
      <c r="J49" s="24">
        <v>10218</v>
      </c>
      <c r="K49" s="24">
        <v>142159</v>
      </c>
      <c r="L49" s="24">
        <v>4128</v>
      </c>
      <c r="M49" s="24">
        <v>4128</v>
      </c>
      <c r="N49" s="24">
        <v>4117</v>
      </c>
      <c r="O49" s="24">
        <v>166521</v>
      </c>
    </row>
    <row r="50" spans="1:16">
      <c r="A50" s="9" t="s">
        <v>256</v>
      </c>
      <c r="B50" s="81" t="s">
        <v>257</v>
      </c>
      <c r="C50" s="23">
        <v>39563</v>
      </c>
      <c r="D50" s="23">
        <v>76860</v>
      </c>
      <c r="E50" s="23">
        <v>74856</v>
      </c>
      <c r="F50" s="23">
        <v>64638</v>
      </c>
      <c r="G50" s="23">
        <v>31265</v>
      </c>
      <c r="H50" s="23">
        <v>13293</v>
      </c>
      <c r="I50" s="23">
        <v>58219</v>
      </c>
      <c r="J50" s="23">
        <v>17803</v>
      </c>
      <c r="K50" s="23">
        <v>14516</v>
      </c>
      <c r="L50" s="23">
        <v>138031</v>
      </c>
      <c r="M50" s="23">
        <v>177264</v>
      </c>
      <c r="N50" s="23">
        <v>108498</v>
      </c>
      <c r="O50" s="23">
        <v>44638</v>
      </c>
    </row>
    <row r="51" spans="1:16" ht="15">
      <c r="A51" s="76" t="s">
        <v>258</v>
      </c>
      <c r="B51" s="77" t="s">
        <v>259</v>
      </c>
      <c r="C51" s="134">
        <v>6260680</v>
      </c>
      <c r="D51" s="134">
        <f>SUM(D44:D48)</f>
        <v>6146821</v>
      </c>
      <c r="E51" s="134">
        <f>SUM(E44:E48)</f>
        <v>6319777</v>
      </c>
      <c r="F51" s="134">
        <f>SUM(F44:F48)</f>
        <v>6329250</v>
      </c>
      <c r="G51" s="134">
        <f>SUM(G44:G48)</f>
        <v>6361643</v>
      </c>
      <c r="H51" s="134">
        <f t="shared" ref="H51:O51" si="2">SUM(H44:H48)</f>
        <v>6268354</v>
      </c>
      <c r="I51" s="134">
        <f t="shared" si="2"/>
        <v>6198728</v>
      </c>
      <c r="J51" s="134">
        <f t="shared" si="2"/>
        <v>6127564</v>
      </c>
      <c r="K51" s="134">
        <f t="shared" si="2"/>
        <v>4168612</v>
      </c>
      <c r="L51" s="134">
        <f t="shared" si="2"/>
        <v>4156304</v>
      </c>
      <c r="M51" s="134">
        <f t="shared" si="2"/>
        <v>4169931</v>
      </c>
      <c r="N51" s="134">
        <f t="shared" si="2"/>
        <v>4049007</v>
      </c>
      <c r="O51" s="134">
        <f t="shared" si="2"/>
        <v>3552907</v>
      </c>
      <c r="P51" s="233">
        <v>3509190</v>
      </c>
    </row>
    <row r="52" spans="1:16" ht="15" thickBot="1">
      <c r="A52" s="78"/>
      <c r="B52" s="79"/>
      <c r="C52" s="91"/>
      <c r="D52" s="91"/>
      <c r="E52" s="91"/>
      <c r="F52" s="91"/>
      <c r="G52" s="91"/>
      <c r="H52" s="91"/>
      <c r="I52" s="91"/>
      <c r="J52" s="91"/>
      <c r="K52" s="91"/>
      <c r="L52" s="91"/>
      <c r="M52" s="91"/>
      <c r="N52" s="91"/>
      <c r="O52" s="91"/>
    </row>
    <row r="53" spans="1:16" ht="15.75" thickTop="1">
      <c r="A53" s="210" t="s">
        <v>260</v>
      </c>
      <c r="B53" s="211" t="s">
        <v>261</v>
      </c>
      <c r="C53" s="212">
        <v>71598515</v>
      </c>
      <c r="D53" s="212">
        <f>D51+D41</f>
        <v>72304999</v>
      </c>
      <c r="E53" s="212">
        <f>E51+E41</f>
        <v>69087079</v>
      </c>
      <c r="F53" s="212">
        <f>F51+F41</f>
        <v>69717354</v>
      </c>
      <c r="G53" s="212">
        <f>SUM(G41+G51)</f>
        <v>66260601</v>
      </c>
      <c r="H53" s="212">
        <f>H41+H51</f>
        <v>65372338</v>
      </c>
      <c r="I53" s="212">
        <f>I41+I51</f>
        <v>61736810</v>
      </c>
      <c r="J53" s="212">
        <f t="shared" ref="J53:O53" si="3">J41+J51</f>
        <v>62602243</v>
      </c>
      <c r="K53" s="212">
        <f t="shared" si="3"/>
        <v>39763747</v>
      </c>
      <c r="L53" s="212">
        <f t="shared" si="3"/>
        <v>40496575</v>
      </c>
      <c r="M53" s="212">
        <f t="shared" si="3"/>
        <v>40203026</v>
      </c>
      <c r="N53" s="212">
        <f t="shared" si="3"/>
        <v>38774537</v>
      </c>
      <c r="O53" s="212">
        <f t="shared" si="3"/>
        <v>36172259</v>
      </c>
    </row>
    <row r="54" spans="1:16">
      <c r="F54" s="4"/>
      <c r="G54" s="4"/>
      <c r="H54" s="4"/>
      <c r="I54" s="4"/>
      <c r="J54" s="4"/>
      <c r="K54" s="4"/>
      <c r="L54" s="4"/>
      <c r="M54" s="4"/>
      <c r="N54" s="4"/>
      <c r="O54" s="4"/>
    </row>
    <row r="55" spans="1:16">
      <c r="N55" s="2"/>
      <c r="O55" s="2"/>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9" orientation="landscape" r:id="rId1"/>
  <ignoredErrors>
    <ignoredError sqref="G51:O51 D51:F5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Table of Contents</vt:lpstr>
      <vt:lpstr>(1)</vt:lpstr>
      <vt:lpstr>(1a)</vt:lpstr>
      <vt:lpstr>(2)</vt:lpstr>
      <vt:lpstr>(3)</vt:lpstr>
      <vt:lpstr>(4)</vt:lpstr>
      <vt:lpstr>(5)</vt:lpstr>
      <vt:lpstr>(6)</vt:lpstr>
      <vt:lpstr>(7)</vt:lpstr>
      <vt:lpstr>(8)</vt:lpstr>
      <vt:lpstr>(9)</vt:lpstr>
      <vt:lpstr>(10)</vt:lpstr>
      <vt:lpstr>(11)</vt:lpstr>
      <vt:lpstr>(12)</vt:lpstr>
      <vt:lpstr>(13)</vt:lpstr>
      <vt:lpstr>(14)</vt:lpstr>
      <vt:lpstr>'(11)'!_Toc465938311</vt:lpstr>
      <vt:lpstr>'(1)'!Obszar_wydruku</vt:lpstr>
      <vt:lpstr>'(10)'!Obszar_wydruku</vt:lpstr>
      <vt:lpstr>'(11)'!Obszar_wydruku</vt:lpstr>
      <vt:lpstr>'(12)'!Obszar_wydruku</vt:lpstr>
      <vt:lpstr>'(13)'!Obszar_wydruku</vt:lpstr>
      <vt:lpstr>'(14)'!Obszar_wydruku</vt:lpstr>
      <vt:lpstr>'(1a)'!Obszar_wydruku</vt:lpstr>
      <vt:lpstr>'(3)'!Obszar_wydruku</vt:lpstr>
      <vt:lpstr>'(4)'!Obszar_wydruku</vt:lpstr>
      <vt:lpstr>'(5)'!Obszar_wydruku</vt:lpstr>
      <vt:lpstr>'(6)'!Obszar_wydruku</vt:lpstr>
      <vt:lpstr>'(7)'!Obszar_wydruku</vt:lpstr>
      <vt:lpstr>'(8)'!Obszar_wydruku</vt:lpstr>
      <vt:lpstr>'(9)'!Obszar_wydruku</vt:lpstr>
      <vt:lpstr>'Table of Contents'!Obszar_wydruku</vt:lpstr>
    </vt:vector>
  </TitlesOfParts>
  <Company>Bank BGŻ BNP Paribas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BGZ BNP Paribas Kez Financial Data</dc:title>
  <dc:creator>ŚWIĘS-SZYWACZ Izabela</dc:creator>
  <cp:lastModifiedBy>ŚWIĘS-SZYWACZ Izabela</cp:lastModifiedBy>
  <cp:lastPrinted>2017-05-10T14:34:00Z</cp:lastPrinted>
  <dcterms:created xsi:type="dcterms:W3CDTF">2015-09-01T13:18:38Z</dcterms:created>
  <dcterms:modified xsi:type="dcterms:W3CDTF">2017-05-11T09:22:48Z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